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長寿福祉課\002 事業推進担当班\処遇改善加算等\R6\計画書関係\HP\"/>
    </mc:Choice>
  </mc:AlternateContent>
  <bookViews>
    <workbookView xWindow="30509" yWindow="236" windowWidth="26909" windowHeight="1498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<sst xmlns="http://schemas.openxmlformats.org/spreadsheetml/2006/main" count="6830" uniqueCount="2416">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</sst>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3">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57" fontId="11" fillId="2" borderId="0" xfId="0" applyNumberFormat="1" applyFont="1" applyFill="1" applyAlignment="1" applyProtection="1">
      <alignment horizont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81887</xdr:colOff>
          <xdr:row>36</xdr:row>
          <xdr:rowOff>13648</xdr:rowOff>
        </xdr:from>
        <xdr:to>
          <xdr:col>2</xdr:col>
          <xdr:colOff>68239</xdr:colOff>
          <xdr:row>36</xdr:row>
          <xdr:rowOff>156949</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43</xdr:row>
          <xdr:rowOff>47767</xdr:rowOff>
        </xdr:from>
        <xdr:to>
          <xdr:col>6</xdr:col>
          <xdr:colOff>13648</xdr:colOff>
          <xdr:row>43</xdr:row>
          <xdr:rowOff>197893</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129654</xdr:colOff>
          <xdr:row>43</xdr:row>
          <xdr:rowOff>47767</xdr:rowOff>
        </xdr:from>
        <xdr:to>
          <xdr:col>10</xdr:col>
          <xdr:colOff>20472</xdr:colOff>
          <xdr:row>43</xdr:row>
          <xdr:rowOff>197893</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129654</xdr:colOff>
          <xdr:row>43</xdr:row>
          <xdr:rowOff>47767</xdr:rowOff>
        </xdr:from>
        <xdr:to>
          <xdr:col>16</xdr:col>
          <xdr:colOff>20472</xdr:colOff>
          <xdr:row>43</xdr:row>
          <xdr:rowOff>197893</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129654</xdr:colOff>
          <xdr:row>43</xdr:row>
          <xdr:rowOff>47767</xdr:rowOff>
        </xdr:from>
        <xdr:to>
          <xdr:col>23</xdr:col>
          <xdr:colOff>20472</xdr:colOff>
          <xdr:row>43</xdr:row>
          <xdr:rowOff>197893</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129654</xdr:colOff>
          <xdr:row>43</xdr:row>
          <xdr:rowOff>47767</xdr:rowOff>
        </xdr:from>
        <xdr:to>
          <xdr:col>27</xdr:col>
          <xdr:colOff>13648</xdr:colOff>
          <xdr:row>43</xdr:row>
          <xdr:rowOff>197893</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44</xdr:row>
          <xdr:rowOff>156949</xdr:rowOff>
        </xdr:from>
        <xdr:to>
          <xdr:col>6</xdr:col>
          <xdr:colOff>13648</xdr:colOff>
          <xdr:row>46</xdr:row>
          <xdr:rowOff>13648</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129654</xdr:colOff>
          <xdr:row>44</xdr:row>
          <xdr:rowOff>163773</xdr:rowOff>
        </xdr:from>
        <xdr:to>
          <xdr:col>13</xdr:col>
          <xdr:colOff>20472</xdr:colOff>
          <xdr:row>46</xdr:row>
          <xdr:rowOff>13648</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129654</xdr:colOff>
          <xdr:row>44</xdr:row>
          <xdr:rowOff>163773</xdr:rowOff>
        </xdr:from>
        <xdr:to>
          <xdr:col>20</xdr:col>
          <xdr:colOff>20472</xdr:colOff>
          <xdr:row>46</xdr:row>
          <xdr:rowOff>13648</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136478</xdr:colOff>
          <xdr:row>53</xdr:row>
          <xdr:rowOff>20472</xdr:rowOff>
        </xdr:from>
        <xdr:to>
          <xdr:col>23</xdr:col>
          <xdr:colOff>20472</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129654</xdr:colOff>
          <xdr:row>53</xdr:row>
          <xdr:rowOff>20472</xdr:rowOff>
        </xdr:from>
        <xdr:to>
          <xdr:col>27</xdr:col>
          <xdr:colOff>20472</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54</xdr:row>
          <xdr:rowOff>109182</xdr:rowOff>
        </xdr:from>
        <xdr:to>
          <xdr:col>6</xdr:col>
          <xdr:colOff>6824</xdr:colOff>
          <xdr:row>55</xdr:row>
          <xdr:rowOff>54591</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61415</xdr:colOff>
          <xdr:row>97</xdr:row>
          <xdr:rowOff>6824</xdr:rowOff>
        </xdr:from>
        <xdr:to>
          <xdr:col>3</xdr:col>
          <xdr:colOff>75063</xdr:colOff>
          <xdr:row>97</xdr:row>
          <xdr:rowOff>156949</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54591</xdr:colOff>
          <xdr:row>102</xdr:row>
          <xdr:rowOff>34119</xdr:rowOff>
        </xdr:from>
        <xdr:to>
          <xdr:col>13</xdr:col>
          <xdr:colOff>75063</xdr:colOff>
          <xdr:row>102</xdr:row>
          <xdr:rowOff>197893</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61415</xdr:colOff>
          <xdr:row>104</xdr:row>
          <xdr:rowOff>143301</xdr:rowOff>
        </xdr:from>
        <xdr:to>
          <xdr:col>3</xdr:col>
          <xdr:colOff>75063</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61415</xdr:colOff>
          <xdr:row>113</xdr:row>
          <xdr:rowOff>34119</xdr:rowOff>
        </xdr:from>
        <xdr:to>
          <xdr:col>13</xdr:col>
          <xdr:colOff>75063</xdr:colOff>
          <xdr:row>113</xdr:row>
          <xdr:rowOff>184245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75063</xdr:colOff>
          <xdr:row>117</xdr:row>
          <xdr:rowOff>20472</xdr:rowOff>
        </xdr:from>
        <xdr:to>
          <xdr:col>2</xdr:col>
          <xdr:colOff>54591</xdr:colOff>
          <xdr:row>117</xdr:row>
          <xdr:rowOff>177421</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54591</xdr:colOff>
          <xdr:row>124</xdr:row>
          <xdr:rowOff>40943</xdr:rowOff>
        </xdr:from>
        <xdr:to>
          <xdr:col>13</xdr:col>
          <xdr:colOff>75063</xdr:colOff>
          <xdr:row>124</xdr:row>
          <xdr:rowOff>211540</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156949</xdr:rowOff>
        </xdr:from>
        <xdr:to>
          <xdr:col>8</xdr:col>
          <xdr:colOff>20472</xdr:colOff>
          <xdr:row>108</xdr:row>
          <xdr:rowOff>136478</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170597</xdr:rowOff>
        </xdr:from>
        <xdr:to>
          <xdr:col>8</xdr:col>
          <xdr:colOff>20472</xdr:colOff>
          <xdr:row>110</xdr:row>
          <xdr:rowOff>150125</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136478</xdr:colOff>
          <xdr:row>119</xdr:row>
          <xdr:rowOff>6824</xdr:rowOff>
        </xdr:from>
        <xdr:to>
          <xdr:col>7</xdr:col>
          <xdr:colOff>0</xdr:colOff>
          <xdr:row>119</xdr:row>
          <xdr:rowOff>218364</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136478</xdr:colOff>
          <xdr:row>120</xdr:row>
          <xdr:rowOff>81887</xdr:rowOff>
        </xdr:from>
        <xdr:to>
          <xdr:col>7</xdr:col>
          <xdr:colOff>0</xdr:colOff>
          <xdr:row>120</xdr:row>
          <xdr:rowOff>238836</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136478</xdr:colOff>
          <xdr:row>121</xdr:row>
          <xdr:rowOff>102358</xdr:rowOff>
        </xdr:from>
        <xdr:to>
          <xdr:col>7</xdr:col>
          <xdr:colOff>0</xdr:colOff>
          <xdr:row>121</xdr:row>
          <xdr:rowOff>238836</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152</xdr:row>
          <xdr:rowOff>109182</xdr:rowOff>
        </xdr:from>
        <xdr:to>
          <xdr:col>6</xdr:col>
          <xdr:colOff>0</xdr:colOff>
          <xdr:row>154</xdr:row>
          <xdr:rowOff>13648</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153</xdr:row>
          <xdr:rowOff>116006</xdr:rowOff>
        </xdr:from>
        <xdr:to>
          <xdr:col>6</xdr:col>
          <xdr:colOff>0</xdr:colOff>
          <xdr:row>155</xdr:row>
          <xdr:rowOff>20472</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154</xdr:row>
          <xdr:rowOff>109182</xdr:rowOff>
        </xdr:from>
        <xdr:to>
          <xdr:col>6</xdr:col>
          <xdr:colOff>0</xdr:colOff>
          <xdr:row>156</xdr:row>
          <xdr:rowOff>20472</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155</xdr:row>
          <xdr:rowOff>109182</xdr:rowOff>
        </xdr:from>
        <xdr:to>
          <xdr:col>6</xdr:col>
          <xdr:colOff>0</xdr:colOff>
          <xdr:row>157</xdr:row>
          <xdr:rowOff>20472</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157</xdr:row>
          <xdr:rowOff>27296</xdr:rowOff>
        </xdr:from>
        <xdr:to>
          <xdr:col>6</xdr:col>
          <xdr:colOff>0</xdr:colOff>
          <xdr:row>157</xdr:row>
          <xdr:rowOff>184245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157</xdr:row>
          <xdr:rowOff>211540</xdr:rowOff>
        </xdr:from>
        <xdr:to>
          <xdr:col>6</xdr:col>
          <xdr:colOff>0</xdr:colOff>
          <xdr:row>159</xdr:row>
          <xdr:rowOff>20472</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158</xdr:row>
          <xdr:rowOff>102358</xdr:rowOff>
        </xdr:from>
        <xdr:to>
          <xdr:col>6</xdr:col>
          <xdr:colOff>0</xdr:colOff>
          <xdr:row>160</xdr:row>
          <xdr:rowOff>20472</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159</xdr:row>
          <xdr:rowOff>102358</xdr:rowOff>
        </xdr:from>
        <xdr:to>
          <xdr:col>6</xdr:col>
          <xdr:colOff>0</xdr:colOff>
          <xdr:row>161</xdr:row>
          <xdr:rowOff>20472</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160</xdr:row>
          <xdr:rowOff>102358</xdr:rowOff>
        </xdr:from>
        <xdr:to>
          <xdr:col>6</xdr:col>
          <xdr:colOff>0</xdr:colOff>
          <xdr:row>162</xdr:row>
          <xdr:rowOff>20472</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162</xdr:row>
          <xdr:rowOff>20472</xdr:rowOff>
        </xdr:from>
        <xdr:to>
          <xdr:col>6</xdr:col>
          <xdr:colOff>0</xdr:colOff>
          <xdr:row>162</xdr:row>
          <xdr:rowOff>177421</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162</xdr:row>
          <xdr:rowOff>191069</xdr:rowOff>
        </xdr:from>
        <xdr:to>
          <xdr:col>6</xdr:col>
          <xdr:colOff>0</xdr:colOff>
          <xdr:row>164</xdr:row>
          <xdr:rowOff>20472</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163</xdr:row>
          <xdr:rowOff>102358</xdr:rowOff>
        </xdr:from>
        <xdr:to>
          <xdr:col>6</xdr:col>
          <xdr:colOff>0</xdr:colOff>
          <xdr:row>165</xdr:row>
          <xdr:rowOff>20472</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165</xdr:row>
          <xdr:rowOff>20472</xdr:rowOff>
        </xdr:from>
        <xdr:to>
          <xdr:col>6</xdr:col>
          <xdr:colOff>0</xdr:colOff>
          <xdr:row>165</xdr:row>
          <xdr:rowOff>177421</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165</xdr:row>
          <xdr:rowOff>184245</xdr:rowOff>
        </xdr:from>
        <xdr:to>
          <xdr:col>6</xdr:col>
          <xdr:colOff>0</xdr:colOff>
          <xdr:row>167</xdr:row>
          <xdr:rowOff>20472</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166</xdr:row>
          <xdr:rowOff>102358</xdr:rowOff>
        </xdr:from>
        <xdr:to>
          <xdr:col>6</xdr:col>
          <xdr:colOff>0</xdr:colOff>
          <xdr:row>168</xdr:row>
          <xdr:rowOff>20472</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167</xdr:row>
          <xdr:rowOff>102358</xdr:rowOff>
        </xdr:from>
        <xdr:to>
          <xdr:col>6</xdr:col>
          <xdr:colOff>0</xdr:colOff>
          <xdr:row>169</xdr:row>
          <xdr:rowOff>20472</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168</xdr:row>
          <xdr:rowOff>102358</xdr:rowOff>
        </xdr:from>
        <xdr:to>
          <xdr:col>6</xdr:col>
          <xdr:colOff>0</xdr:colOff>
          <xdr:row>170</xdr:row>
          <xdr:rowOff>20472</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170</xdr:row>
          <xdr:rowOff>20472</xdr:rowOff>
        </xdr:from>
        <xdr:to>
          <xdr:col>6</xdr:col>
          <xdr:colOff>0</xdr:colOff>
          <xdr:row>170</xdr:row>
          <xdr:rowOff>163773</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170</xdr:row>
          <xdr:rowOff>184245</xdr:rowOff>
        </xdr:from>
        <xdr:to>
          <xdr:col>6</xdr:col>
          <xdr:colOff>0</xdr:colOff>
          <xdr:row>172</xdr:row>
          <xdr:rowOff>20472</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171</xdr:row>
          <xdr:rowOff>102358</xdr:rowOff>
        </xdr:from>
        <xdr:to>
          <xdr:col>6</xdr:col>
          <xdr:colOff>0</xdr:colOff>
          <xdr:row>173</xdr:row>
          <xdr:rowOff>20472</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172</xdr:row>
          <xdr:rowOff>102358</xdr:rowOff>
        </xdr:from>
        <xdr:to>
          <xdr:col>6</xdr:col>
          <xdr:colOff>0</xdr:colOff>
          <xdr:row>174</xdr:row>
          <xdr:rowOff>20472</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172</xdr:row>
          <xdr:rowOff>102358</xdr:rowOff>
        </xdr:from>
        <xdr:to>
          <xdr:col>6</xdr:col>
          <xdr:colOff>0</xdr:colOff>
          <xdr:row>174</xdr:row>
          <xdr:rowOff>20472</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173</xdr:row>
          <xdr:rowOff>102358</xdr:rowOff>
        </xdr:from>
        <xdr:to>
          <xdr:col>6</xdr:col>
          <xdr:colOff>0</xdr:colOff>
          <xdr:row>175</xdr:row>
          <xdr:rowOff>20472</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174</xdr:row>
          <xdr:rowOff>102358</xdr:rowOff>
        </xdr:from>
        <xdr:to>
          <xdr:col>6</xdr:col>
          <xdr:colOff>0</xdr:colOff>
          <xdr:row>176</xdr:row>
          <xdr:rowOff>20472</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136478</xdr:colOff>
          <xdr:row>175</xdr:row>
          <xdr:rowOff>102358</xdr:rowOff>
        </xdr:from>
        <xdr:to>
          <xdr:col>6</xdr:col>
          <xdr:colOff>0</xdr:colOff>
          <xdr:row>177</xdr:row>
          <xdr:rowOff>20472</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143301</xdr:colOff>
          <xdr:row>180</xdr:row>
          <xdr:rowOff>34119</xdr:rowOff>
        </xdr:from>
        <xdr:to>
          <xdr:col>6</xdr:col>
          <xdr:colOff>6824</xdr:colOff>
          <xdr:row>180</xdr:row>
          <xdr:rowOff>191069</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143301</xdr:colOff>
          <xdr:row>181</xdr:row>
          <xdr:rowOff>6824</xdr:rowOff>
        </xdr:from>
        <xdr:to>
          <xdr:col>6</xdr:col>
          <xdr:colOff>13648</xdr:colOff>
          <xdr:row>181</xdr:row>
          <xdr:rowOff>163773</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186</xdr:row>
          <xdr:rowOff>34119</xdr:rowOff>
        </xdr:from>
        <xdr:to>
          <xdr:col>1</xdr:col>
          <xdr:colOff>156949</xdr:colOff>
          <xdr:row>186</xdr:row>
          <xdr:rowOff>184245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187</xdr:row>
          <xdr:rowOff>81887</xdr:rowOff>
        </xdr:from>
        <xdr:to>
          <xdr:col>1</xdr:col>
          <xdr:colOff>150125</xdr:colOff>
          <xdr:row>187</xdr:row>
          <xdr:rowOff>245660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188</xdr:row>
          <xdr:rowOff>75063</xdr:rowOff>
        </xdr:from>
        <xdr:to>
          <xdr:col>1</xdr:col>
          <xdr:colOff>156949</xdr:colOff>
          <xdr:row>188</xdr:row>
          <xdr:rowOff>238836</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189</xdr:row>
          <xdr:rowOff>13648</xdr:rowOff>
        </xdr:from>
        <xdr:to>
          <xdr:col>1</xdr:col>
          <xdr:colOff>156949</xdr:colOff>
          <xdr:row>189</xdr:row>
          <xdr:rowOff>177421</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190</xdr:row>
          <xdr:rowOff>13648</xdr:rowOff>
        </xdr:from>
        <xdr:to>
          <xdr:col>1</xdr:col>
          <xdr:colOff>156949</xdr:colOff>
          <xdr:row>190</xdr:row>
          <xdr:rowOff>177421</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190</xdr:row>
          <xdr:rowOff>191069</xdr:rowOff>
        </xdr:from>
        <xdr:to>
          <xdr:col>1</xdr:col>
          <xdr:colOff>156949</xdr:colOff>
          <xdr:row>192</xdr:row>
          <xdr:rowOff>20472</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61415</xdr:colOff>
          <xdr:row>74</xdr:row>
          <xdr:rowOff>20472</xdr:rowOff>
        </xdr:from>
        <xdr:to>
          <xdr:col>3</xdr:col>
          <xdr:colOff>75063</xdr:colOff>
          <xdr:row>74</xdr:row>
          <xdr:rowOff>177421</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156949</xdr:colOff>
          <xdr:row>134</xdr:row>
          <xdr:rowOff>102358</xdr:rowOff>
        </xdr:from>
        <xdr:to>
          <xdr:col>2</xdr:col>
          <xdr:colOff>136478</xdr:colOff>
          <xdr:row>136</xdr:row>
          <xdr:rowOff>27296</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156949</xdr:colOff>
          <xdr:row>135</xdr:row>
          <xdr:rowOff>116006</xdr:rowOff>
        </xdr:from>
        <xdr:to>
          <xdr:col>2</xdr:col>
          <xdr:colOff>122830</xdr:colOff>
          <xdr:row>137</xdr:row>
          <xdr:rowOff>27296</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156949</xdr:colOff>
          <xdr:row>137</xdr:row>
          <xdr:rowOff>20472</xdr:rowOff>
        </xdr:from>
        <xdr:to>
          <xdr:col>2</xdr:col>
          <xdr:colOff>122830</xdr:colOff>
          <xdr:row>137</xdr:row>
          <xdr:rowOff>225188</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156949</xdr:colOff>
          <xdr:row>137</xdr:row>
          <xdr:rowOff>211540</xdr:rowOff>
        </xdr:from>
        <xdr:to>
          <xdr:col>2</xdr:col>
          <xdr:colOff>122830</xdr:colOff>
          <xdr:row>139</xdr:row>
          <xdr:rowOff>27296</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91222"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19</xdr:row>
          <xdr:rowOff>81887</xdr:rowOff>
        </xdr:from>
        <xdr:to>
          <xdr:col>29</xdr:col>
          <xdr:colOff>61415</xdr:colOff>
          <xdr:row>22</xdr:row>
          <xdr:rowOff>68239</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95534</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95534</xdr:rowOff>
        </xdr:from>
        <xdr:to>
          <xdr:col>30</xdr:col>
          <xdr:colOff>40943</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20472</xdr:colOff>
          <xdr:row>34</xdr:row>
          <xdr:rowOff>88710</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109182</xdr:colOff>
          <xdr:row>34</xdr:row>
          <xdr:rowOff>6824</xdr:rowOff>
        </xdr:from>
        <xdr:to>
          <xdr:col>38</xdr:col>
          <xdr:colOff>61415</xdr:colOff>
          <xdr:row>38</xdr:row>
          <xdr:rowOff>61415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42</xdr:row>
          <xdr:rowOff>61415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27296</xdr:rowOff>
        </xdr:from>
        <xdr:to>
          <xdr:col>38</xdr:col>
          <xdr:colOff>40943</xdr:colOff>
          <xdr:row>46</xdr:row>
          <xdr:rowOff>47767</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88710</xdr:rowOff>
        </xdr:from>
        <xdr:to>
          <xdr:col>30</xdr:col>
          <xdr:colOff>34119</xdr:colOff>
          <xdr:row>23</xdr:row>
          <xdr:rowOff>61415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34119</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81887</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95534</xdr:rowOff>
        </xdr:from>
        <xdr:to>
          <xdr:col>37</xdr:col>
          <xdr:colOff>13648</xdr:colOff>
          <xdr:row>36</xdr:row>
          <xdr:rowOff>20472</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177421</xdr:rowOff>
        </xdr:from>
        <xdr:to>
          <xdr:col>37</xdr:col>
          <xdr:colOff>20472</xdr:colOff>
          <xdr:row>38</xdr:row>
          <xdr:rowOff>13648</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21448" y="4208913"/>
          <a:ext cx="294849" cy="40602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11923" y="4765770"/>
          <a:ext cx="294849" cy="713095"/>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11923" y="5632401"/>
          <a:ext cx="294849" cy="694109"/>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42580" y="5632403"/>
          <a:ext cx="294848" cy="706982"/>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42580" y="8981762"/>
          <a:ext cx="294848" cy="373466"/>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11923" y="6492212"/>
          <a:ext cx="294849" cy="638033"/>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09783" y="8107823"/>
          <a:ext cx="305332" cy="711823"/>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45351" y="4189863"/>
          <a:ext cx="294848" cy="42405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43234" y="4762262"/>
          <a:ext cx="294848" cy="672437"/>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40494" y="6487546"/>
          <a:ext cx="294848" cy="647889"/>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46204" y="8107495"/>
          <a:ext cx="210625" cy="697433"/>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11923" y="8106770"/>
          <a:ext cx="304374" cy="49814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42580" y="4189863"/>
          <a:ext cx="294848" cy="42308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42580" y="4772211"/>
          <a:ext cx="294848" cy="695447"/>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42580" y="5632403"/>
          <a:ext cx="294848" cy="706982"/>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42580" y="6492212"/>
          <a:ext cx="294848" cy="638743"/>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9725"/>
              <a:ext cx="0" cy="0"/>
              <a:chOff x="-34414" y="1729725"/>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09894" y="7277355"/>
          <a:ext cx="229423" cy="705633"/>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09901" y="7274682"/>
          <a:ext cx="222997" cy="708232"/>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42580" y="8106770"/>
          <a:ext cx="304373" cy="49814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11923" y="8106770"/>
              <a:ext cx="313899" cy="719209"/>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20604" y="8099696"/>
          <a:ext cx="190297" cy="749982"/>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50972" y="7258930"/>
          <a:ext cx="294850" cy="714819"/>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11276" y="491332"/>
          <a:ext cx="7970378" cy="3193587"/>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42580" y="4775295"/>
          <a:ext cx="294848" cy="688643"/>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42580" y="6492212"/>
          <a:ext cx="294848" cy="638743"/>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34119</xdr:colOff>
          <xdr:row>23</xdr:row>
          <xdr:rowOff>61415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95534</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34119</xdr:colOff>
          <xdr:row>34</xdr:row>
          <xdr:rowOff>40943</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34119</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163773</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163773</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95534</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34119</xdr:colOff>
          <xdr:row>34</xdr:row>
          <xdr:rowOff>40943</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34119</xdr:colOff>
          <xdr:row>23</xdr:row>
          <xdr:rowOff>61415</xdr:rowOff>
        </xdr:to>
        <xdr:sp macro="" textlink="">
          <xdr:nvSpPr>
            <xdr:cNvPr id="84054"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34119</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89174"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89175"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89176"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89177"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89178"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89179"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89180"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89181"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89182"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89183"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5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5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54"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55"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56"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57"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58"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59"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60"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61"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62"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63"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89088"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8913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8913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8914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8914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8914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8914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8914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8914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8914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8914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8914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8914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8915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8915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8915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8915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8915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8915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8915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8915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8915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8915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8916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8916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8916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8916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102358</xdr:colOff>
          <xdr:row>20</xdr:row>
          <xdr:rowOff>13648</xdr:rowOff>
        </xdr:from>
        <xdr:to>
          <xdr:col>29</xdr:col>
          <xdr:colOff>88710</xdr:colOff>
          <xdr:row>21</xdr:row>
          <xdr:rowOff>6824</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21</xdr:row>
          <xdr:rowOff>6824</xdr:rowOff>
        </xdr:from>
        <xdr:to>
          <xdr:col>29</xdr:col>
          <xdr:colOff>88710</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23</xdr:row>
          <xdr:rowOff>6824</xdr:rowOff>
        </xdr:from>
        <xdr:to>
          <xdr:col>29</xdr:col>
          <xdr:colOff>81887</xdr:colOff>
          <xdr:row>23</xdr:row>
          <xdr:rowOff>163773</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24</xdr:row>
          <xdr:rowOff>20472</xdr:rowOff>
        </xdr:from>
        <xdr:to>
          <xdr:col>29</xdr:col>
          <xdr:colOff>81887</xdr:colOff>
          <xdr:row>24</xdr:row>
          <xdr:rowOff>177421</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25</xdr:row>
          <xdr:rowOff>0</xdr:rowOff>
        </xdr:from>
        <xdr:to>
          <xdr:col>29</xdr:col>
          <xdr:colOff>81887</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27</xdr:row>
          <xdr:rowOff>6824</xdr:rowOff>
        </xdr:from>
        <xdr:to>
          <xdr:col>29</xdr:col>
          <xdr:colOff>81887</xdr:colOff>
          <xdr:row>27</xdr:row>
          <xdr:rowOff>163773</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28</xdr:row>
          <xdr:rowOff>20472</xdr:rowOff>
        </xdr:from>
        <xdr:to>
          <xdr:col>29</xdr:col>
          <xdr:colOff>81887</xdr:colOff>
          <xdr:row>28</xdr:row>
          <xdr:rowOff>170597</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29</xdr:row>
          <xdr:rowOff>6824</xdr:rowOff>
        </xdr:from>
        <xdr:to>
          <xdr:col>29</xdr:col>
          <xdr:colOff>81887</xdr:colOff>
          <xdr:row>29</xdr:row>
          <xdr:rowOff>150125</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42</xdr:row>
          <xdr:rowOff>102358</xdr:rowOff>
        </xdr:from>
        <xdr:to>
          <xdr:col>29</xdr:col>
          <xdr:colOff>75063</xdr:colOff>
          <xdr:row>44</xdr:row>
          <xdr:rowOff>20472</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43</xdr:row>
          <xdr:rowOff>150125</xdr:rowOff>
        </xdr:from>
        <xdr:to>
          <xdr:col>29</xdr:col>
          <xdr:colOff>75063</xdr:colOff>
          <xdr:row>45</xdr:row>
          <xdr:rowOff>6824</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43</xdr:row>
          <xdr:rowOff>13648</xdr:rowOff>
        </xdr:from>
        <xdr:to>
          <xdr:col>37</xdr:col>
          <xdr:colOff>81887</xdr:colOff>
          <xdr:row>43</xdr:row>
          <xdr:rowOff>143301</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44</xdr:row>
          <xdr:rowOff>13648</xdr:rowOff>
        </xdr:from>
        <xdr:to>
          <xdr:col>37</xdr:col>
          <xdr:colOff>81887</xdr:colOff>
          <xdr:row>44</xdr:row>
          <xdr:rowOff>129654</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75063</xdr:colOff>
          <xdr:row>20</xdr:row>
          <xdr:rowOff>6824</xdr:rowOff>
        </xdr:from>
        <xdr:to>
          <xdr:col>29</xdr:col>
          <xdr:colOff>61415</xdr:colOff>
          <xdr:row>22</xdr:row>
          <xdr:rowOff>68239</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22</xdr:row>
          <xdr:rowOff>95534</xdr:rowOff>
        </xdr:from>
        <xdr:to>
          <xdr:col>30</xdr:col>
          <xdr:colOff>40943</xdr:colOff>
          <xdr:row>27</xdr:row>
          <xdr:rowOff>20472</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26</xdr:row>
          <xdr:rowOff>75063</xdr:rowOff>
        </xdr:from>
        <xdr:to>
          <xdr:col>30</xdr:col>
          <xdr:colOff>40943</xdr:colOff>
          <xdr:row>30</xdr:row>
          <xdr:rowOff>88710</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30</xdr:row>
          <xdr:rowOff>88710</xdr:rowOff>
        </xdr:from>
        <xdr:to>
          <xdr:col>30</xdr:col>
          <xdr:colOff>40943</xdr:colOff>
          <xdr:row>34</xdr:row>
          <xdr:rowOff>68239</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31</xdr:row>
          <xdr:rowOff>6824</xdr:rowOff>
        </xdr:from>
        <xdr:to>
          <xdr:col>29</xdr:col>
          <xdr:colOff>81887</xdr:colOff>
          <xdr:row>32</xdr:row>
          <xdr:rowOff>6824</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32</xdr:row>
          <xdr:rowOff>34119</xdr:rowOff>
        </xdr:from>
        <xdr:to>
          <xdr:col>29</xdr:col>
          <xdr:colOff>81887</xdr:colOff>
          <xdr:row>32</xdr:row>
          <xdr:rowOff>163773</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95534</xdr:colOff>
          <xdr:row>33</xdr:row>
          <xdr:rowOff>6824</xdr:rowOff>
        </xdr:from>
        <xdr:to>
          <xdr:col>29</xdr:col>
          <xdr:colOff>81887</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102358</xdr:colOff>
          <xdr:row>34</xdr:row>
          <xdr:rowOff>27296</xdr:rowOff>
        </xdr:from>
        <xdr:to>
          <xdr:col>30</xdr:col>
          <xdr:colOff>122830</xdr:colOff>
          <xdr:row>38</xdr:row>
          <xdr:rowOff>68239</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61415</xdr:colOff>
          <xdr:row>42</xdr:row>
          <xdr:rowOff>61415</xdr:rowOff>
        </xdr:from>
        <xdr:to>
          <xdr:col>29</xdr:col>
          <xdr:colOff>109182</xdr:colOff>
          <xdr:row>45</xdr:row>
          <xdr:rowOff>75063</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27296</xdr:colOff>
          <xdr:row>26</xdr:row>
          <xdr:rowOff>95534</xdr:rowOff>
        </xdr:from>
        <xdr:to>
          <xdr:col>38</xdr:col>
          <xdr:colOff>54591</xdr:colOff>
          <xdr:row>31</xdr:row>
          <xdr:rowOff>20472</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13648</xdr:colOff>
          <xdr:row>30</xdr:row>
          <xdr:rowOff>81887</xdr:rowOff>
        </xdr:from>
        <xdr:to>
          <xdr:col>39</xdr:col>
          <xdr:colOff>27296</xdr:colOff>
          <xdr:row>34</xdr:row>
          <xdr:rowOff>40943</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81887</xdr:colOff>
          <xdr:row>33</xdr:row>
          <xdr:rowOff>129654</xdr:rowOff>
        </xdr:from>
        <xdr:to>
          <xdr:col>38</xdr:col>
          <xdr:colOff>88710</xdr:colOff>
          <xdr:row>38</xdr:row>
          <xdr:rowOff>61415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20472</xdr:colOff>
          <xdr:row>38</xdr:row>
          <xdr:rowOff>75063</xdr:rowOff>
        </xdr:from>
        <xdr:to>
          <xdr:col>38</xdr:col>
          <xdr:colOff>116006</xdr:colOff>
          <xdr:row>41</xdr:row>
          <xdr:rowOff>143301</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42</xdr:row>
          <xdr:rowOff>102358</xdr:rowOff>
        </xdr:from>
        <xdr:to>
          <xdr:col>38</xdr:col>
          <xdr:colOff>40943</xdr:colOff>
          <xdr:row>46</xdr:row>
          <xdr:rowOff>47767</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27296</xdr:colOff>
          <xdr:row>19</xdr:row>
          <xdr:rowOff>116006</xdr:rowOff>
        </xdr:from>
        <xdr:to>
          <xdr:col>30</xdr:col>
          <xdr:colOff>27296</xdr:colOff>
          <xdr:row>23</xdr:row>
          <xdr:rowOff>61415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40943</xdr:colOff>
          <xdr:row>19</xdr:row>
          <xdr:rowOff>122830</xdr:rowOff>
        </xdr:from>
        <xdr:to>
          <xdr:col>38</xdr:col>
          <xdr:colOff>47767</xdr:colOff>
          <xdr:row>23</xdr:row>
          <xdr:rowOff>61415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47767</xdr:colOff>
          <xdr:row>22</xdr:row>
          <xdr:rowOff>68239</xdr:rowOff>
        </xdr:from>
        <xdr:to>
          <xdr:col>38</xdr:col>
          <xdr:colOff>40943</xdr:colOff>
          <xdr:row>27</xdr:row>
          <xdr:rowOff>27296</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39</xdr:row>
          <xdr:rowOff>0</xdr:rowOff>
        </xdr:from>
        <xdr:to>
          <xdr:col>37</xdr:col>
          <xdr:colOff>27296</xdr:colOff>
          <xdr:row>39</xdr:row>
          <xdr:rowOff>150125</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95534</xdr:colOff>
          <xdr:row>40</xdr:row>
          <xdr:rowOff>197893</xdr:rowOff>
        </xdr:from>
        <xdr:to>
          <xdr:col>37</xdr:col>
          <xdr:colOff>20472</xdr:colOff>
          <xdr:row>41</xdr:row>
          <xdr:rowOff>143301</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20</xdr:row>
          <xdr:rowOff>0</xdr:rowOff>
        </xdr:from>
        <xdr:to>
          <xdr:col>37</xdr:col>
          <xdr:colOff>81887</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21</xdr:row>
          <xdr:rowOff>0</xdr:rowOff>
        </xdr:from>
        <xdr:to>
          <xdr:col>37</xdr:col>
          <xdr:colOff>81887</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23</xdr:row>
          <xdr:rowOff>13648</xdr:rowOff>
        </xdr:from>
        <xdr:to>
          <xdr:col>37</xdr:col>
          <xdr:colOff>81887</xdr:colOff>
          <xdr:row>23</xdr:row>
          <xdr:rowOff>156949</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24</xdr:row>
          <xdr:rowOff>20472</xdr:rowOff>
        </xdr:from>
        <xdr:to>
          <xdr:col>37</xdr:col>
          <xdr:colOff>81887</xdr:colOff>
          <xdr:row>24</xdr:row>
          <xdr:rowOff>170597</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25</xdr:row>
          <xdr:rowOff>6824</xdr:rowOff>
        </xdr:from>
        <xdr:to>
          <xdr:col>37</xdr:col>
          <xdr:colOff>20472</xdr:colOff>
          <xdr:row>25</xdr:row>
          <xdr:rowOff>150125</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27</xdr:row>
          <xdr:rowOff>6824</xdr:rowOff>
        </xdr:from>
        <xdr:to>
          <xdr:col>37</xdr:col>
          <xdr:colOff>81887</xdr:colOff>
          <xdr:row>27</xdr:row>
          <xdr:rowOff>156949</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20472</xdr:rowOff>
        </xdr:from>
        <xdr:to>
          <xdr:col>37</xdr:col>
          <xdr:colOff>81887</xdr:colOff>
          <xdr:row>28</xdr:row>
          <xdr:rowOff>156949</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28</xdr:row>
          <xdr:rowOff>184245</xdr:rowOff>
        </xdr:from>
        <xdr:to>
          <xdr:col>37</xdr:col>
          <xdr:colOff>75063</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31</xdr:row>
          <xdr:rowOff>6824</xdr:rowOff>
        </xdr:from>
        <xdr:to>
          <xdr:col>37</xdr:col>
          <xdr:colOff>81887</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34119</xdr:rowOff>
        </xdr:from>
        <xdr:to>
          <xdr:col>37</xdr:col>
          <xdr:colOff>81887</xdr:colOff>
          <xdr:row>32</xdr:row>
          <xdr:rowOff>150125</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95534</xdr:colOff>
          <xdr:row>32</xdr:row>
          <xdr:rowOff>177421</xdr:rowOff>
        </xdr:from>
        <xdr:to>
          <xdr:col>37</xdr:col>
          <xdr:colOff>75063</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34</xdr:row>
          <xdr:rowOff>102358</xdr:rowOff>
        </xdr:from>
        <xdr:to>
          <xdr:col>29</xdr:col>
          <xdr:colOff>20472</xdr:colOff>
          <xdr:row>36</xdr:row>
          <xdr:rowOff>13648</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95534</xdr:colOff>
          <xdr:row>36</xdr:row>
          <xdr:rowOff>177421</xdr:rowOff>
        </xdr:from>
        <xdr:to>
          <xdr:col>29</xdr:col>
          <xdr:colOff>27296</xdr:colOff>
          <xdr:row>38</xdr:row>
          <xdr:rowOff>13648</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38</xdr:row>
          <xdr:rowOff>95534</xdr:rowOff>
        </xdr:from>
        <xdr:to>
          <xdr:col>29</xdr:col>
          <xdr:colOff>13648</xdr:colOff>
          <xdr:row>40</xdr:row>
          <xdr:rowOff>13648</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40</xdr:row>
          <xdr:rowOff>184245</xdr:rowOff>
        </xdr:from>
        <xdr:to>
          <xdr:col>28</xdr:col>
          <xdr:colOff>116006</xdr:colOff>
          <xdr:row>42</xdr:row>
          <xdr:rowOff>20472</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109182</xdr:colOff>
          <xdr:row>38</xdr:row>
          <xdr:rowOff>47767</xdr:rowOff>
        </xdr:from>
        <xdr:to>
          <xdr:col>30</xdr:col>
          <xdr:colOff>75063</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34</xdr:row>
          <xdr:rowOff>88710</xdr:rowOff>
        </xdr:from>
        <xdr:to>
          <xdr:col>37</xdr:col>
          <xdr:colOff>88710</xdr:colOff>
          <xdr:row>36</xdr:row>
          <xdr:rowOff>13648</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102358</xdr:colOff>
          <xdr:row>36</xdr:row>
          <xdr:rowOff>170597</xdr:rowOff>
        </xdr:from>
        <xdr:to>
          <xdr:col>37</xdr:col>
          <xdr:colOff>88710</xdr:colOff>
          <xdr:row>38</xdr:row>
          <xdr:rowOff>6824</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2.9"/>
  <cols>
    <col min="1" max="1" width="2.08984375" style="258" customWidth="1"/>
    <col min="2" max="2" width="3.08984375" style="258" customWidth="1"/>
    <col min="3" max="7" width="2.6328125" style="258" customWidth="1"/>
    <col min="8" max="27" width="2.453125" style="258" customWidth="1"/>
    <col min="28" max="28" width="3.453125" style="258" customWidth="1"/>
    <col min="29" max="36" width="2.453125" style="258" customWidth="1"/>
    <col min="37" max="37" width="2.90625" style="258" customWidth="1"/>
    <col min="38" max="38" width="2.453125" style="258" customWidth="1"/>
    <col min="39" max="39" width="6.90625" style="258" customWidth="1"/>
    <col min="40" max="43" width="5.36328125" style="258" customWidth="1"/>
    <col min="44" max="44" width="7.36328125" style="258" customWidth="1"/>
    <col min="45" max="52" width="5.36328125" style="258" customWidth="1"/>
    <col min="53" max="55" width="5.453125" style="258" customWidth="1"/>
    <col min="56" max="56" width="5.90625" style="258" customWidth="1"/>
    <col min="57" max="57" width="6" style="258" customWidth="1"/>
    <col min="58" max="58" width="5.6328125" style="258" customWidth="1"/>
    <col min="59" max="67" width="4.08984375" style="258" customWidth="1"/>
    <col min="68" max="69" width="9" style="258"/>
    <col min="70" max="70" width="9" style="258" customWidth="1"/>
    <col min="71" max="16384" width="9" style="258"/>
  </cols>
  <sheetData>
    <row r="1" spans="1:39" ht="18.8"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05"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6"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8"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6"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6"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8"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8"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8"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29.95"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29.95"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8"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8"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7.95"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00000000000003"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8"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8"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3"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8"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6"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8"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8"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0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3"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8"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8"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8"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0.95"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049999999999997"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8"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8"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8"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8000000000000007"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3"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0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0.95"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8000000000000007"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8000000000000007"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8000000000000007"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8000000000000007"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0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8000000000000007"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8000000000000007"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8000000000000007"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8000000000000007"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0.95"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4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999999999999998"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4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8"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1999999999999993"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049999999999997"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00000000000003"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1.95"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0.95"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3"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6"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1999999999999993"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8"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1999999999999993"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8"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05"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4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4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8"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8"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8.950000000000003"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999999999999996"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6"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6"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6"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6"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6"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6"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6"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6"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6"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6"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6"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0.95"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6"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6"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6"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6"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0.95"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6"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6"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6"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6"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6"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6"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8"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8"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999999999999996"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6"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00000000000003"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6"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1.95"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1999999999999993"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0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0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0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1.95"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05"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1999999999999993"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0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8"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6"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6"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999999999999996"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81887</xdr:colOff>
                    <xdr:row>36</xdr:row>
                    <xdr:rowOff>13648</xdr:rowOff>
                  </from>
                  <to>
                    <xdr:col>2</xdr:col>
                    <xdr:colOff>68239</xdr:colOff>
                    <xdr:row>36</xdr:row>
                    <xdr:rowOff>156949</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136478</xdr:colOff>
                    <xdr:row>43</xdr:row>
                    <xdr:rowOff>47767</xdr:rowOff>
                  </from>
                  <to>
                    <xdr:col>6</xdr:col>
                    <xdr:colOff>13648</xdr:colOff>
                    <xdr:row>43</xdr:row>
                    <xdr:rowOff>197893</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129654</xdr:colOff>
                    <xdr:row>43</xdr:row>
                    <xdr:rowOff>47767</xdr:rowOff>
                  </from>
                  <to>
                    <xdr:col>10</xdr:col>
                    <xdr:colOff>20472</xdr:colOff>
                    <xdr:row>43</xdr:row>
                    <xdr:rowOff>197893</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129654</xdr:colOff>
                    <xdr:row>43</xdr:row>
                    <xdr:rowOff>47767</xdr:rowOff>
                  </from>
                  <to>
                    <xdr:col>16</xdr:col>
                    <xdr:colOff>20472</xdr:colOff>
                    <xdr:row>43</xdr:row>
                    <xdr:rowOff>197893</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129654</xdr:colOff>
                    <xdr:row>43</xdr:row>
                    <xdr:rowOff>47767</xdr:rowOff>
                  </from>
                  <to>
                    <xdr:col>23</xdr:col>
                    <xdr:colOff>20472</xdr:colOff>
                    <xdr:row>43</xdr:row>
                    <xdr:rowOff>197893</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129654</xdr:colOff>
                    <xdr:row>43</xdr:row>
                    <xdr:rowOff>47767</xdr:rowOff>
                  </from>
                  <to>
                    <xdr:col>27</xdr:col>
                    <xdr:colOff>13648</xdr:colOff>
                    <xdr:row>43</xdr:row>
                    <xdr:rowOff>197893</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136478</xdr:colOff>
                    <xdr:row>44</xdr:row>
                    <xdr:rowOff>156949</xdr:rowOff>
                  </from>
                  <to>
                    <xdr:col>6</xdr:col>
                    <xdr:colOff>13648</xdr:colOff>
                    <xdr:row>46</xdr:row>
                    <xdr:rowOff>13648</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129654</xdr:colOff>
                    <xdr:row>44</xdr:row>
                    <xdr:rowOff>163773</xdr:rowOff>
                  </from>
                  <to>
                    <xdr:col>13</xdr:col>
                    <xdr:colOff>20472</xdr:colOff>
                    <xdr:row>46</xdr:row>
                    <xdr:rowOff>13648</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129654</xdr:colOff>
                    <xdr:row>44</xdr:row>
                    <xdr:rowOff>163773</xdr:rowOff>
                  </from>
                  <to>
                    <xdr:col>20</xdr:col>
                    <xdr:colOff>20472</xdr:colOff>
                    <xdr:row>46</xdr:row>
                    <xdr:rowOff>13648</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136478</xdr:colOff>
                    <xdr:row>53</xdr:row>
                    <xdr:rowOff>20472</xdr:rowOff>
                  </from>
                  <to>
                    <xdr:col>23</xdr:col>
                    <xdr:colOff>20472</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129654</xdr:colOff>
                    <xdr:row>53</xdr:row>
                    <xdr:rowOff>20472</xdr:rowOff>
                  </from>
                  <to>
                    <xdr:col>27</xdr:col>
                    <xdr:colOff>20472</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136478</xdr:colOff>
                    <xdr:row>54</xdr:row>
                    <xdr:rowOff>109182</xdr:rowOff>
                  </from>
                  <to>
                    <xdr:col>6</xdr:col>
                    <xdr:colOff>6824</xdr:colOff>
                    <xdr:row>55</xdr:row>
                    <xdr:rowOff>54591</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61415</xdr:colOff>
                    <xdr:row>97</xdr:row>
                    <xdr:rowOff>6824</xdr:rowOff>
                  </from>
                  <to>
                    <xdr:col>3</xdr:col>
                    <xdr:colOff>75063</xdr:colOff>
                    <xdr:row>97</xdr:row>
                    <xdr:rowOff>156949</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54591</xdr:colOff>
                    <xdr:row>102</xdr:row>
                    <xdr:rowOff>34119</xdr:rowOff>
                  </from>
                  <to>
                    <xdr:col>13</xdr:col>
                    <xdr:colOff>75063</xdr:colOff>
                    <xdr:row>102</xdr:row>
                    <xdr:rowOff>197893</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61415</xdr:colOff>
                    <xdr:row>104</xdr:row>
                    <xdr:rowOff>143301</xdr:rowOff>
                  </from>
                  <to>
                    <xdr:col>3</xdr:col>
                    <xdr:colOff>75063</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61415</xdr:colOff>
                    <xdr:row>113</xdr:row>
                    <xdr:rowOff>34119</xdr:rowOff>
                  </from>
                  <to>
                    <xdr:col>13</xdr:col>
                    <xdr:colOff>75063</xdr:colOff>
                    <xdr:row>113</xdr:row>
                    <xdr:rowOff>184245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75063</xdr:colOff>
                    <xdr:row>117</xdr:row>
                    <xdr:rowOff>20472</xdr:rowOff>
                  </from>
                  <to>
                    <xdr:col>2</xdr:col>
                    <xdr:colOff>54591</xdr:colOff>
                    <xdr:row>117</xdr:row>
                    <xdr:rowOff>177421</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54591</xdr:colOff>
                    <xdr:row>124</xdr:row>
                    <xdr:rowOff>40943</xdr:rowOff>
                  </from>
                  <to>
                    <xdr:col>13</xdr:col>
                    <xdr:colOff>75063</xdr:colOff>
                    <xdr:row>124</xdr:row>
                    <xdr:rowOff>211540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156949</xdr:rowOff>
                  </from>
                  <to>
                    <xdr:col>8</xdr:col>
                    <xdr:colOff>20472</xdr:colOff>
                    <xdr:row>108</xdr:row>
                    <xdr:rowOff>136478</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170597</xdr:rowOff>
                  </from>
                  <to>
                    <xdr:col>8</xdr:col>
                    <xdr:colOff>20472</xdr:colOff>
                    <xdr:row>110</xdr:row>
                    <xdr:rowOff>150125</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136478</xdr:colOff>
                    <xdr:row>119</xdr:row>
                    <xdr:rowOff>6824</xdr:rowOff>
                  </from>
                  <to>
                    <xdr:col>7</xdr:col>
                    <xdr:colOff>0</xdr:colOff>
                    <xdr:row>119</xdr:row>
                    <xdr:rowOff>218364</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136478</xdr:colOff>
                    <xdr:row>120</xdr:row>
                    <xdr:rowOff>81887</xdr:rowOff>
                  </from>
                  <to>
                    <xdr:col>7</xdr:col>
                    <xdr:colOff>0</xdr:colOff>
                    <xdr:row>120</xdr:row>
                    <xdr:rowOff>238836</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136478</xdr:colOff>
                    <xdr:row>121</xdr:row>
                    <xdr:rowOff>102358</xdr:rowOff>
                  </from>
                  <to>
                    <xdr:col>7</xdr:col>
                    <xdr:colOff>0</xdr:colOff>
                    <xdr:row>121</xdr:row>
                    <xdr:rowOff>238836</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136478</xdr:colOff>
                    <xdr:row>152</xdr:row>
                    <xdr:rowOff>109182</xdr:rowOff>
                  </from>
                  <to>
                    <xdr:col>6</xdr:col>
                    <xdr:colOff>0</xdr:colOff>
                    <xdr:row>154</xdr:row>
                    <xdr:rowOff>13648</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136478</xdr:colOff>
                    <xdr:row>153</xdr:row>
                    <xdr:rowOff>116006</xdr:rowOff>
                  </from>
                  <to>
                    <xdr:col>6</xdr:col>
                    <xdr:colOff>0</xdr:colOff>
                    <xdr:row>155</xdr:row>
                    <xdr:rowOff>20472</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136478</xdr:colOff>
                    <xdr:row>154</xdr:row>
                    <xdr:rowOff>109182</xdr:rowOff>
                  </from>
                  <to>
                    <xdr:col>6</xdr:col>
                    <xdr:colOff>0</xdr:colOff>
                    <xdr:row>156</xdr:row>
                    <xdr:rowOff>20472</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136478</xdr:colOff>
                    <xdr:row>155</xdr:row>
                    <xdr:rowOff>109182</xdr:rowOff>
                  </from>
                  <to>
                    <xdr:col>6</xdr:col>
                    <xdr:colOff>0</xdr:colOff>
                    <xdr:row>157</xdr:row>
                    <xdr:rowOff>20472</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136478</xdr:colOff>
                    <xdr:row>157</xdr:row>
                    <xdr:rowOff>27296</xdr:rowOff>
                  </from>
                  <to>
                    <xdr:col>6</xdr:col>
                    <xdr:colOff>0</xdr:colOff>
                    <xdr:row>157</xdr:row>
                    <xdr:rowOff>184245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136478</xdr:colOff>
                    <xdr:row>157</xdr:row>
                    <xdr:rowOff>211540</xdr:rowOff>
                  </from>
                  <to>
                    <xdr:col>6</xdr:col>
                    <xdr:colOff>0</xdr:colOff>
                    <xdr:row>159</xdr:row>
                    <xdr:rowOff>20472</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136478</xdr:colOff>
                    <xdr:row>158</xdr:row>
                    <xdr:rowOff>102358</xdr:rowOff>
                  </from>
                  <to>
                    <xdr:col>6</xdr:col>
                    <xdr:colOff>0</xdr:colOff>
                    <xdr:row>160</xdr:row>
                    <xdr:rowOff>20472</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136478</xdr:colOff>
                    <xdr:row>159</xdr:row>
                    <xdr:rowOff>102358</xdr:rowOff>
                  </from>
                  <to>
                    <xdr:col>6</xdr:col>
                    <xdr:colOff>0</xdr:colOff>
                    <xdr:row>161</xdr:row>
                    <xdr:rowOff>20472</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136478</xdr:colOff>
                    <xdr:row>160</xdr:row>
                    <xdr:rowOff>102358</xdr:rowOff>
                  </from>
                  <to>
                    <xdr:col>6</xdr:col>
                    <xdr:colOff>0</xdr:colOff>
                    <xdr:row>162</xdr:row>
                    <xdr:rowOff>20472</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136478</xdr:colOff>
                    <xdr:row>162</xdr:row>
                    <xdr:rowOff>20472</xdr:rowOff>
                  </from>
                  <to>
                    <xdr:col>6</xdr:col>
                    <xdr:colOff>0</xdr:colOff>
                    <xdr:row>162</xdr:row>
                    <xdr:rowOff>177421</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136478</xdr:colOff>
                    <xdr:row>162</xdr:row>
                    <xdr:rowOff>191069</xdr:rowOff>
                  </from>
                  <to>
                    <xdr:col>6</xdr:col>
                    <xdr:colOff>0</xdr:colOff>
                    <xdr:row>164</xdr:row>
                    <xdr:rowOff>20472</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136478</xdr:colOff>
                    <xdr:row>163</xdr:row>
                    <xdr:rowOff>102358</xdr:rowOff>
                  </from>
                  <to>
                    <xdr:col>6</xdr:col>
                    <xdr:colOff>0</xdr:colOff>
                    <xdr:row>165</xdr:row>
                    <xdr:rowOff>20472</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136478</xdr:colOff>
                    <xdr:row>165</xdr:row>
                    <xdr:rowOff>20472</xdr:rowOff>
                  </from>
                  <to>
                    <xdr:col>6</xdr:col>
                    <xdr:colOff>0</xdr:colOff>
                    <xdr:row>165</xdr:row>
                    <xdr:rowOff>177421</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136478</xdr:colOff>
                    <xdr:row>165</xdr:row>
                    <xdr:rowOff>184245</xdr:rowOff>
                  </from>
                  <to>
                    <xdr:col>6</xdr:col>
                    <xdr:colOff>0</xdr:colOff>
                    <xdr:row>167</xdr:row>
                    <xdr:rowOff>20472</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136478</xdr:colOff>
                    <xdr:row>166</xdr:row>
                    <xdr:rowOff>102358</xdr:rowOff>
                  </from>
                  <to>
                    <xdr:col>6</xdr:col>
                    <xdr:colOff>0</xdr:colOff>
                    <xdr:row>168</xdr:row>
                    <xdr:rowOff>20472</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136478</xdr:colOff>
                    <xdr:row>167</xdr:row>
                    <xdr:rowOff>102358</xdr:rowOff>
                  </from>
                  <to>
                    <xdr:col>6</xdr:col>
                    <xdr:colOff>0</xdr:colOff>
                    <xdr:row>169</xdr:row>
                    <xdr:rowOff>20472</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136478</xdr:colOff>
                    <xdr:row>168</xdr:row>
                    <xdr:rowOff>102358</xdr:rowOff>
                  </from>
                  <to>
                    <xdr:col>6</xdr:col>
                    <xdr:colOff>0</xdr:colOff>
                    <xdr:row>170</xdr:row>
                    <xdr:rowOff>20472</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136478</xdr:colOff>
                    <xdr:row>170</xdr:row>
                    <xdr:rowOff>20472</xdr:rowOff>
                  </from>
                  <to>
                    <xdr:col>6</xdr:col>
                    <xdr:colOff>0</xdr:colOff>
                    <xdr:row>170</xdr:row>
                    <xdr:rowOff>163773</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136478</xdr:colOff>
                    <xdr:row>170</xdr:row>
                    <xdr:rowOff>184245</xdr:rowOff>
                  </from>
                  <to>
                    <xdr:col>6</xdr:col>
                    <xdr:colOff>0</xdr:colOff>
                    <xdr:row>172</xdr:row>
                    <xdr:rowOff>20472</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136478</xdr:colOff>
                    <xdr:row>171</xdr:row>
                    <xdr:rowOff>102358</xdr:rowOff>
                  </from>
                  <to>
                    <xdr:col>6</xdr:col>
                    <xdr:colOff>0</xdr:colOff>
                    <xdr:row>173</xdr:row>
                    <xdr:rowOff>20472</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136478</xdr:colOff>
                    <xdr:row>172</xdr:row>
                    <xdr:rowOff>102358</xdr:rowOff>
                  </from>
                  <to>
                    <xdr:col>6</xdr:col>
                    <xdr:colOff>0</xdr:colOff>
                    <xdr:row>174</xdr:row>
                    <xdr:rowOff>20472</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136478</xdr:colOff>
                    <xdr:row>172</xdr:row>
                    <xdr:rowOff>102358</xdr:rowOff>
                  </from>
                  <to>
                    <xdr:col>6</xdr:col>
                    <xdr:colOff>0</xdr:colOff>
                    <xdr:row>174</xdr:row>
                    <xdr:rowOff>20472</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136478</xdr:colOff>
                    <xdr:row>173</xdr:row>
                    <xdr:rowOff>102358</xdr:rowOff>
                  </from>
                  <to>
                    <xdr:col>6</xdr:col>
                    <xdr:colOff>0</xdr:colOff>
                    <xdr:row>175</xdr:row>
                    <xdr:rowOff>20472</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136478</xdr:colOff>
                    <xdr:row>174</xdr:row>
                    <xdr:rowOff>102358</xdr:rowOff>
                  </from>
                  <to>
                    <xdr:col>6</xdr:col>
                    <xdr:colOff>0</xdr:colOff>
                    <xdr:row>176</xdr:row>
                    <xdr:rowOff>20472</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136478</xdr:colOff>
                    <xdr:row>175</xdr:row>
                    <xdr:rowOff>102358</xdr:rowOff>
                  </from>
                  <to>
                    <xdr:col>6</xdr:col>
                    <xdr:colOff>0</xdr:colOff>
                    <xdr:row>177</xdr:row>
                    <xdr:rowOff>20472</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143301</xdr:colOff>
                    <xdr:row>180</xdr:row>
                    <xdr:rowOff>34119</xdr:rowOff>
                  </from>
                  <to>
                    <xdr:col>6</xdr:col>
                    <xdr:colOff>6824</xdr:colOff>
                    <xdr:row>180</xdr:row>
                    <xdr:rowOff>191069</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143301</xdr:colOff>
                    <xdr:row>181</xdr:row>
                    <xdr:rowOff>6824</xdr:rowOff>
                  </from>
                  <to>
                    <xdr:col>6</xdr:col>
                    <xdr:colOff>13648</xdr:colOff>
                    <xdr:row>181</xdr:row>
                    <xdr:rowOff>163773</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6824</xdr:colOff>
                    <xdr:row>186</xdr:row>
                    <xdr:rowOff>34119</xdr:rowOff>
                  </from>
                  <to>
                    <xdr:col>1</xdr:col>
                    <xdr:colOff>156949</xdr:colOff>
                    <xdr:row>186</xdr:row>
                    <xdr:rowOff>184245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6824</xdr:colOff>
                    <xdr:row>187</xdr:row>
                    <xdr:rowOff>81887</xdr:rowOff>
                  </from>
                  <to>
                    <xdr:col>1</xdr:col>
                    <xdr:colOff>150125</xdr:colOff>
                    <xdr:row>187</xdr:row>
                    <xdr:rowOff>245660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6824</xdr:colOff>
                    <xdr:row>188</xdr:row>
                    <xdr:rowOff>75063</xdr:rowOff>
                  </from>
                  <to>
                    <xdr:col>1</xdr:col>
                    <xdr:colOff>156949</xdr:colOff>
                    <xdr:row>188</xdr:row>
                    <xdr:rowOff>238836</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6824</xdr:colOff>
                    <xdr:row>189</xdr:row>
                    <xdr:rowOff>13648</xdr:rowOff>
                  </from>
                  <to>
                    <xdr:col>1</xdr:col>
                    <xdr:colOff>156949</xdr:colOff>
                    <xdr:row>189</xdr:row>
                    <xdr:rowOff>177421</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6824</xdr:colOff>
                    <xdr:row>190</xdr:row>
                    <xdr:rowOff>13648</xdr:rowOff>
                  </from>
                  <to>
                    <xdr:col>1</xdr:col>
                    <xdr:colOff>156949</xdr:colOff>
                    <xdr:row>190</xdr:row>
                    <xdr:rowOff>177421</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6824</xdr:colOff>
                    <xdr:row>190</xdr:row>
                    <xdr:rowOff>191069</xdr:rowOff>
                  </from>
                  <to>
                    <xdr:col>1</xdr:col>
                    <xdr:colOff>156949</xdr:colOff>
                    <xdr:row>192</xdr:row>
                    <xdr:rowOff>20472</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61415</xdr:colOff>
                    <xdr:row>74</xdr:row>
                    <xdr:rowOff>20472</xdr:rowOff>
                  </from>
                  <to>
                    <xdr:col>3</xdr:col>
                    <xdr:colOff>75063</xdr:colOff>
                    <xdr:row>74</xdr:row>
                    <xdr:rowOff>177421</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156949</xdr:colOff>
                    <xdr:row>134</xdr:row>
                    <xdr:rowOff>102358</xdr:rowOff>
                  </from>
                  <to>
                    <xdr:col>2</xdr:col>
                    <xdr:colOff>136478</xdr:colOff>
                    <xdr:row>136</xdr:row>
                    <xdr:rowOff>27296</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156949</xdr:colOff>
                    <xdr:row>135</xdr:row>
                    <xdr:rowOff>116006</xdr:rowOff>
                  </from>
                  <to>
                    <xdr:col>2</xdr:col>
                    <xdr:colOff>122830</xdr:colOff>
                    <xdr:row>137</xdr:row>
                    <xdr:rowOff>27296</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156949</xdr:colOff>
                    <xdr:row>137</xdr:row>
                    <xdr:rowOff>20472</xdr:rowOff>
                  </from>
                  <to>
                    <xdr:col>2</xdr:col>
                    <xdr:colOff>122830</xdr:colOff>
                    <xdr:row>137</xdr:row>
                    <xdr:rowOff>225188</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156949</xdr:colOff>
                    <xdr:row>137</xdr:row>
                    <xdr:rowOff>211540</xdr:rowOff>
                  </from>
                  <to>
                    <xdr:col>2</xdr:col>
                    <xdr:colOff>122830</xdr:colOff>
                    <xdr:row>139</xdr:row>
                    <xdr:rowOff>27296</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2413</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05"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2"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2"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2"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2"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2"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2"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91222"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36328125"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2414</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8"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8"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8"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05" customHeight="1">
      <c r="BX54" s="248"/>
    </row>
    <row r="55" spans="2:88" ht="18" customHeight="1"/>
    <row r="56" spans="2:88"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8" ht="16" customHeight="1">
      <c r="U57" s="1016" t="s">
        <v>2198</v>
      </c>
      <c r="V57" s="1016"/>
      <c r="W57" s="1016"/>
      <c r="X57" s="1016"/>
      <c r="Y57" s="1016"/>
      <c r="Z57" s="53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8" ht="16" customHeight="1">
      <c r="U58" s="1140" t="s">
        <v>2199</v>
      </c>
      <c r="V58" s="1140"/>
      <c r="W58" s="1140"/>
      <c r="X58" s="1140"/>
      <c r="Y58" s="1140"/>
      <c r="Z58" s="532"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8" ht="16" customHeight="1">
      <c r="U59" s="1140" t="s">
        <v>2200</v>
      </c>
      <c r="V59" s="1140"/>
      <c r="W59" s="1140"/>
      <c r="X59" s="1140"/>
      <c r="Y59" s="1140"/>
      <c r="Z59" s="532"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8" ht="16" customHeight="1">
      <c r="U60" s="1140" t="s">
        <v>2201</v>
      </c>
      <c r="V60" s="1140"/>
      <c r="W60" s="1140"/>
      <c r="X60" s="1140"/>
      <c r="Y60" s="1140"/>
      <c r="Z60" s="532"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8" ht="16" customHeight="1">
      <c r="U61" s="1140" t="s">
        <v>2202</v>
      </c>
      <c r="V61" s="1140"/>
      <c r="W61" s="1140"/>
      <c r="X61" s="1140"/>
      <c r="Y61" s="1140"/>
      <c r="Z61" s="532"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8" ht="16" customHeight="1">
      <c r="U62" s="1140" t="s">
        <v>2203</v>
      </c>
      <c r="V62" s="1140"/>
      <c r="W62" s="1140"/>
      <c r="X62" s="1140"/>
      <c r="Y62" s="1140"/>
      <c r="Z62" s="532"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8" ht="16" customHeight="1">
      <c r="U63" s="1016" t="s">
        <v>2204</v>
      </c>
      <c r="V63" s="1016"/>
      <c r="W63" s="1016"/>
      <c r="X63" s="1016"/>
      <c r="Y63" s="1016"/>
      <c r="Z63" s="532"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75063</xdr:colOff>
                    <xdr:row>19</xdr:row>
                    <xdr:rowOff>81887</xdr:rowOff>
                  </from>
                  <to>
                    <xdr:col>29</xdr:col>
                    <xdr:colOff>61415</xdr:colOff>
                    <xdr:row>22</xdr:row>
                    <xdr:rowOff>68239</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13648</xdr:colOff>
                    <xdr:row>26</xdr:row>
                    <xdr:rowOff>75063</xdr:rowOff>
                  </from>
                  <to>
                    <xdr:col>30</xdr:col>
                    <xdr:colOff>40943</xdr:colOff>
                    <xdr:row>30</xdr:row>
                    <xdr:rowOff>95534</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13648</xdr:colOff>
                    <xdr:row>30</xdr:row>
                    <xdr:rowOff>95534</xdr:rowOff>
                  </from>
                  <to>
                    <xdr:col>30</xdr:col>
                    <xdr:colOff>40943</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13648</xdr:colOff>
                    <xdr:row>30</xdr:row>
                    <xdr:rowOff>81887</xdr:rowOff>
                  </from>
                  <to>
                    <xdr:col>39</xdr:col>
                    <xdr:colOff>20472</xdr:colOff>
                    <xdr:row>34</xdr:row>
                    <xdr:rowOff>88710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109182</xdr:colOff>
                    <xdr:row>34</xdr:row>
                    <xdr:rowOff>6824</xdr:rowOff>
                  </from>
                  <to>
                    <xdr:col>38</xdr:col>
                    <xdr:colOff>61415</xdr:colOff>
                    <xdr:row>38</xdr:row>
                    <xdr:rowOff>61415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20472</xdr:colOff>
                    <xdr:row>38</xdr:row>
                    <xdr:rowOff>75063</xdr:rowOff>
                  </from>
                  <to>
                    <xdr:col>38</xdr:col>
                    <xdr:colOff>116006</xdr:colOff>
                    <xdr:row>42</xdr:row>
                    <xdr:rowOff>61415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40943</xdr:colOff>
                    <xdr:row>42</xdr:row>
                    <xdr:rowOff>27296</xdr:rowOff>
                  </from>
                  <to>
                    <xdr:col>38</xdr:col>
                    <xdr:colOff>40943</xdr:colOff>
                    <xdr:row>46</xdr:row>
                    <xdr:rowOff>47767</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27296</xdr:colOff>
                    <xdr:row>19</xdr:row>
                    <xdr:rowOff>88710</xdr:rowOff>
                  </from>
                  <to>
                    <xdr:col>30</xdr:col>
                    <xdr:colOff>34119</xdr:colOff>
                    <xdr:row>23</xdr:row>
                    <xdr:rowOff>61415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47767</xdr:colOff>
                    <xdr:row>22</xdr:row>
                    <xdr:rowOff>68239</xdr:rowOff>
                  </from>
                  <to>
                    <xdr:col>38</xdr:col>
                    <xdr:colOff>40943</xdr:colOff>
                    <xdr:row>27</xdr:row>
                    <xdr:rowOff>34119</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109182</xdr:colOff>
                    <xdr:row>38</xdr:row>
                    <xdr:rowOff>47767</xdr:rowOff>
                  </from>
                  <to>
                    <xdr:col>30</xdr:col>
                    <xdr:colOff>81887</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102358</xdr:colOff>
                    <xdr:row>34</xdr:row>
                    <xdr:rowOff>95534</xdr:rowOff>
                  </from>
                  <to>
                    <xdr:col>37</xdr:col>
                    <xdr:colOff>13648</xdr:colOff>
                    <xdr:row>36</xdr:row>
                    <xdr:rowOff>20472</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102358</xdr:colOff>
                    <xdr:row>36</xdr:row>
                    <xdr:rowOff>177421</xdr:rowOff>
                  </from>
                  <to>
                    <xdr:col>37</xdr:col>
                    <xdr:colOff>20472</xdr:colOff>
                    <xdr:row>38</xdr:row>
                    <xdr:rowOff>13648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7.75"/>
  <cols>
    <col min="1" max="1" width="42.7265625" style="6" customWidth="1"/>
    <col min="2" max="28" width="6.7265625" style="6" customWidth="1"/>
    <col min="29" max="29" width="12" style="6" customWidth="1"/>
    <col min="30" max="30" width="8" style="6" customWidth="1"/>
    <col min="31" max="31" width="46.36328125" style="6" customWidth="1"/>
    <col min="32" max="32" width="26.90625" style="6" customWidth="1"/>
    <col min="33" max="33" width="29.453125" style="6" bestFit="1" customWidth="1"/>
    <col min="34" max="34" width="50.6328125" style="6" customWidth="1"/>
    <col min="35" max="35" width="9.08984375" style="6" customWidth="1"/>
    <col min="36" max="36" width="38.36328125" style="6" customWidth="1"/>
    <col min="37" max="37" width="38.6328125" style="6" customWidth="1"/>
    <col min="38" max="38" width="9" style="6"/>
    <col min="39" max="39" width="16.7265625" style="6" customWidth="1"/>
    <col min="40" max="44" width="9" style="6"/>
    <col min="45" max="45" width="48.453125" style="6" customWidth="1"/>
    <col min="46" max="46" width="104.36328125" style="6" customWidth="1"/>
    <col min="47" max="16384" width="9" style="6"/>
  </cols>
  <sheetData>
    <row r="1" spans="1:46" ht="18.3" thickBot="1">
      <c r="A1" s="5" t="s">
        <v>242</v>
      </c>
      <c r="B1" s="5"/>
      <c r="C1" s="5"/>
      <c r="D1" s="5"/>
      <c r="E1" s="5"/>
      <c r="AD1" s="7"/>
      <c r="AE1" s="5" t="s">
        <v>2275</v>
      </c>
      <c r="AJ1" s="6" t="s">
        <v>243</v>
      </c>
      <c r="AM1" s="6" t="s">
        <v>244</v>
      </c>
      <c r="AO1" s="8" t="s">
        <v>245</v>
      </c>
      <c r="AQ1" s="5" t="s">
        <v>246</v>
      </c>
    </row>
    <row r="2" spans="1:46" ht="36.799999999999997" customHeight="1">
      <c r="A2" s="1183" t="s">
        <v>248</v>
      </c>
      <c r="B2" s="1201" t="s">
        <v>249</v>
      </c>
      <c r="C2" s="1202"/>
      <c r="D2" s="1202"/>
      <c r="E2" s="1203"/>
      <c r="F2" s="1204" t="s">
        <v>250</v>
      </c>
      <c r="G2" s="1205"/>
      <c r="H2" s="1206"/>
      <c r="I2" s="1183" t="s">
        <v>251</v>
      </c>
      <c r="J2" s="1185"/>
      <c r="K2" s="1208" t="s">
        <v>252</v>
      </c>
      <c r="L2" s="1209"/>
      <c r="M2" s="1209"/>
      <c r="N2" s="1209"/>
      <c r="O2" s="1209"/>
      <c r="P2" s="1209"/>
      <c r="Q2" s="1209"/>
      <c r="R2" s="1209"/>
      <c r="S2" s="1209"/>
      <c r="T2" s="1209"/>
      <c r="U2" s="1209"/>
      <c r="V2" s="1209"/>
      <c r="W2" s="1209"/>
      <c r="X2" s="1209"/>
      <c r="Y2" s="1209"/>
      <c r="Z2" s="1209"/>
      <c r="AA2" s="1209"/>
      <c r="AB2" s="1210"/>
      <c r="AC2" s="1198" t="s">
        <v>253</v>
      </c>
      <c r="AD2" s="7"/>
      <c r="AE2" s="1183" t="s">
        <v>248</v>
      </c>
      <c r="AF2" s="1183" t="s">
        <v>2263</v>
      </c>
      <c r="AG2" s="1184"/>
      <c r="AH2" s="1185"/>
      <c r="AJ2" s="9" t="s">
        <v>255</v>
      </c>
      <c r="AK2" s="10" t="s">
        <v>255</v>
      </c>
      <c r="AM2" s="11" t="s">
        <v>199</v>
      </c>
      <c r="AO2" s="11" t="s">
        <v>16</v>
      </c>
      <c r="AQ2" s="12" t="s">
        <v>256</v>
      </c>
      <c r="AS2" s="1191" t="s">
        <v>2141</v>
      </c>
      <c r="AT2" s="1194" t="s">
        <v>254</v>
      </c>
    </row>
    <row r="3" spans="1:46" ht="51.75" customHeight="1" thickBot="1">
      <c r="A3" s="1186"/>
      <c r="B3" s="1211" t="s">
        <v>258</v>
      </c>
      <c r="C3" s="1212"/>
      <c r="D3" s="1212"/>
      <c r="E3" s="1213"/>
      <c r="F3" s="1211" t="s">
        <v>259</v>
      </c>
      <c r="G3" s="1212"/>
      <c r="H3" s="1213"/>
      <c r="I3" s="1197"/>
      <c r="J3" s="1207"/>
      <c r="K3" s="1214" t="s">
        <v>260</v>
      </c>
      <c r="L3" s="1215"/>
      <c r="M3" s="1215"/>
      <c r="N3" s="1215"/>
      <c r="O3" s="1215"/>
      <c r="P3" s="1215"/>
      <c r="Q3" s="1215"/>
      <c r="R3" s="1215"/>
      <c r="S3" s="1215"/>
      <c r="T3" s="1215"/>
      <c r="U3" s="1215"/>
      <c r="V3" s="1215"/>
      <c r="W3" s="1215"/>
      <c r="X3" s="1215"/>
      <c r="Y3" s="1215"/>
      <c r="Z3" s="1215"/>
      <c r="AA3" s="1215"/>
      <c r="AB3" s="1216"/>
      <c r="AC3" s="1199"/>
      <c r="AD3" s="7"/>
      <c r="AE3" s="1186"/>
      <c r="AF3" s="1186"/>
      <c r="AG3" s="1187"/>
      <c r="AH3" s="1188"/>
      <c r="AJ3" s="13" t="s">
        <v>261</v>
      </c>
      <c r="AK3" s="14" t="s">
        <v>261</v>
      </c>
      <c r="AM3" s="15"/>
      <c r="AO3" s="15"/>
      <c r="AQ3" s="16" t="s">
        <v>18</v>
      </c>
      <c r="AS3" s="1192"/>
      <c r="AT3" s="1195"/>
    </row>
    <row r="4" spans="1:46" ht="41.25" customHeight="1" thickBot="1">
      <c r="A4" s="119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0"/>
      <c r="AD4" s="7"/>
      <c r="AE4" s="1197"/>
      <c r="AF4" s="1186"/>
      <c r="AG4" s="1187"/>
      <c r="AH4" s="1188"/>
      <c r="AJ4" s="13" t="s">
        <v>272</v>
      </c>
      <c r="AK4" s="14" t="s">
        <v>272</v>
      </c>
      <c r="AQ4" s="16" t="s">
        <v>268</v>
      </c>
      <c r="AS4" s="1193"/>
      <c r="AT4" s="1196"/>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3"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3"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4.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3"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ht="34.4">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3"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3"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3"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8" customHeight="1">
      <c r="K29" s="7"/>
      <c r="L29" s="7"/>
      <c r="M29" s="7"/>
      <c r="N29" s="7"/>
      <c r="O29" s="7"/>
      <c r="P29" s="7"/>
      <c r="Q29" s="7"/>
      <c r="R29" s="7"/>
      <c r="S29" s="7"/>
      <c r="T29" s="7"/>
      <c r="U29" s="7"/>
      <c r="V29" s="7"/>
      <c r="W29" s="7"/>
      <c r="X29" s="7"/>
      <c r="Y29" s="7"/>
      <c r="Z29" s="7"/>
      <c r="AA29" s="7"/>
      <c r="AB29" s="7"/>
      <c r="AC29" s="7"/>
      <c r="AD29" s="7"/>
      <c r="AE29" s="1189" t="s">
        <v>2273</v>
      </c>
      <c r="AF29" s="1189"/>
      <c r="AG29" s="1189"/>
      <c r="AH29" s="1189"/>
    </row>
    <row r="30" spans="1:46" ht="18.8" customHeight="1">
      <c r="K30" s="7"/>
      <c r="L30" s="7"/>
      <c r="M30" s="7"/>
      <c r="N30" s="7"/>
      <c r="O30" s="7"/>
      <c r="P30" s="7"/>
      <c r="Q30" s="7"/>
      <c r="R30" s="7"/>
      <c r="S30" s="7"/>
      <c r="T30" s="7"/>
      <c r="U30" s="7"/>
      <c r="V30" s="7"/>
      <c r="W30" s="7"/>
      <c r="X30" s="7"/>
      <c r="Y30" s="7"/>
      <c r="Z30" s="7"/>
      <c r="AA30" s="7"/>
      <c r="AB30" s="7"/>
      <c r="AC30" s="7"/>
      <c r="AD30" s="7"/>
      <c r="AE30" s="1190" t="s">
        <v>2274</v>
      </c>
      <c r="AF30" s="1190"/>
      <c r="AG30" s="1190"/>
      <c r="AH30" s="1190"/>
    </row>
    <row r="31" spans="1:46">
      <c r="K31" s="7"/>
      <c r="L31" s="7"/>
      <c r="M31" s="7"/>
      <c r="N31" s="7"/>
      <c r="O31" s="7"/>
      <c r="P31" s="7"/>
      <c r="Q31" s="7"/>
      <c r="R31" s="7"/>
      <c r="S31" s="7"/>
      <c r="T31" s="7"/>
      <c r="U31" s="7"/>
      <c r="V31" s="7"/>
      <c r="W31" s="7"/>
      <c r="X31" s="7"/>
      <c r="Y31" s="7"/>
      <c r="Z31" s="7"/>
      <c r="AA31" s="7"/>
      <c r="AB31" s="7"/>
      <c r="AC31" s="7"/>
      <c r="AD31" s="7"/>
      <c r="AE31" s="1190"/>
      <c r="AF31" s="1190"/>
      <c r="AG31" s="1190"/>
      <c r="AH31" s="1190"/>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7.75"/>
  <cols>
    <col min="2" max="2" width="12.453125" customWidth="1"/>
    <col min="3" max="4" width="12.453125" style="125" customWidth="1"/>
    <col min="5" max="5" width="30.6328125" style="125" customWidth="1"/>
    <col min="6" max="6" width="14" style="125" customWidth="1"/>
    <col min="7" max="7" width="12.453125" style="125" customWidth="1"/>
    <col min="8" max="8" width="35.36328125" style="90" customWidth="1"/>
    <col min="9" max="9" width="12.453125" style="125" customWidth="1"/>
    <col min="10" max="10" width="33.453125" style="96" customWidth="1"/>
    <col min="11" max="11" width="12.453125" style="125" customWidth="1"/>
    <col min="12" max="12" width="35.453125" style="98" customWidth="1"/>
    <col min="13" max="13" width="35" customWidth="1"/>
    <col min="14" max="19" width="30.08984375" customWidth="1"/>
  </cols>
  <sheetData>
    <row r="2" spans="2:19">
      <c r="B2" s="91" t="s">
        <v>247</v>
      </c>
      <c r="C2" s="104"/>
      <c r="D2" s="104"/>
      <c r="E2" s="104"/>
      <c r="F2" s="104"/>
      <c r="G2" s="104"/>
      <c r="H2" s="92"/>
      <c r="I2" s="104"/>
      <c r="J2" s="105"/>
      <c r="K2" s="104"/>
      <c r="L2" s="106"/>
      <c r="M2" s="93"/>
      <c r="N2" s="93"/>
      <c r="O2" s="93"/>
      <c r="P2" s="93"/>
      <c r="Q2" s="93"/>
      <c r="R2" s="93"/>
      <c r="S2" s="93"/>
    </row>
    <row r="3" spans="2:19" ht="18.8" customHeight="1">
      <c r="B3" s="1219" t="s">
        <v>249</v>
      </c>
      <c r="C3" s="1218" t="s">
        <v>250</v>
      </c>
      <c r="D3" s="1218" t="s">
        <v>251</v>
      </c>
      <c r="E3" s="1218" t="s">
        <v>257</v>
      </c>
      <c r="F3" s="1220" t="s">
        <v>2210</v>
      </c>
      <c r="G3" s="1218" t="s">
        <v>2255</v>
      </c>
      <c r="H3" s="1218"/>
      <c r="I3" s="1218" t="s">
        <v>2256</v>
      </c>
      <c r="J3" s="1218"/>
      <c r="K3" s="1218" t="s">
        <v>2257</v>
      </c>
      <c r="L3" s="1218"/>
      <c r="M3" s="1217" t="s">
        <v>2180</v>
      </c>
      <c r="N3" s="1217" t="s">
        <v>2181</v>
      </c>
      <c r="O3" s="1217" t="s">
        <v>2182</v>
      </c>
      <c r="P3" s="1217" t="s">
        <v>2183</v>
      </c>
      <c r="Q3" s="1217" t="s">
        <v>2184</v>
      </c>
      <c r="R3" s="1217" t="s">
        <v>2185</v>
      </c>
      <c r="S3" s="1217" t="s">
        <v>2186</v>
      </c>
    </row>
    <row r="4" spans="2:19">
      <c r="B4" s="1219"/>
      <c r="C4" s="1218"/>
      <c r="D4" s="1218"/>
      <c r="E4" s="1218"/>
      <c r="F4" s="1221"/>
      <c r="G4" s="1218"/>
      <c r="H4" s="1218"/>
      <c r="I4" s="1218"/>
      <c r="J4" s="1218"/>
      <c r="K4" s="1218"/>
      <c r="L4" s="1218"/>
      <c r="M4" s="1217"/>
      <c r="N4" s="1217"/>
      <c r="O4" s="1217"/>
      <c r="P4" s="1217"/>
      <c r="Q4" s="1217"/>
      <c r="R4" s="1217"/>
      <c r="S4" s="1217"/>
    </row>
    <row r="5" spans="2:19">
      <c r="B5" s="1219"/>
      <c r="C5" s="1218"/>
      <c r="D5" s="1218"/>
      <c r="E5" s="1218"/>
      <c r="F5" s="1222"/>
      <c r="G5" s="1218"/>
      <c r="H5" s="1218"/>
      <c r="I5" s="1218"/>
      <c r="J5" s="1218"/>
      <c r="K5" s="1218"/>
      <c r="L5" s="1218"/>
      <c r="M5" s="1217"/>
      <c r="N5" s="1217"/>
      <c r="O5" s="1217"/>
      <c r="P5" s="1217"/>
      <c r="Q5" s="1217"/>
      <c r="R5" s="1217"/>
      <c r="S5" s="1217"/>
    </row>
    <row r="6" spans="2:19" ht="47.95"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7.95"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7.95"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7.95"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7.95"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7.95"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7.95"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7.95"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7.95"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7.95"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7.95"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7.95"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7.95"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7.95"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7.95"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7.95"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7.95"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7.95"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3" customHeight="1">
      <c r="C24"/>
      <c r="D24"/>
      <c r="E24" s="93"/>
      <c r="F24" s="93"/>
      <c r="G24" s="93"/>
      <c r="H24" s="92"/>
      <c r="I24" s="93"/>
      <c r="J24" s="95"/>
      <c r="K24" s="93"/>
      <c r="L24" s="97"/>
      <c r="M24" s="93"/>
      <c r="N24" s="93"/>
      <c r="O24" s="93"/>
      <c r="P24" s="93"/>
      <c r="Q24" s="93"/>
      <c r="R24" s="93"/>
      <c r="S24" s="93"/>
    </row>
    <row r="25" spans="2:19" ht="21.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2.9"/>
  <cols>
    <col min="1" max="1" width="15.26953125" style="1" bestFit="1" customWidth="1"/>
    <col min="2" max="2" width="9" style="1"/>
    <col min="3" max="3" width="16.7265625" style="1" bestFit="1" customWidth="1"/>
    <col min="4" max="4" width="16" style="1" bestFit="1" customWidth="1"/>
    <col min="5" max="5" width="9" style="1"/>
    <col min="6" max="6" width="19.453125" style="1" bestFit="1" customWidth="1"/>
    <col min="7" max="9" width="9" style="1"/>
    <col min="10" max="10" width="52.26953125" style="1" bestFit="1" customWidth="1"/>
    <col min="11" max="11" width="12.26953125" style="1" bestFit="1" customWidth="1"/>
    <col min="12" max="16384" width="9" style="1"/>
  </cols>
  <sheetData>
    <row r="1" spans="1:14" ht="17.75" thickBot="1">
      <c r="A1" s="5" t="s">
        <v>308</v>
      </c>
      <c r="C1" s="1" t="s">
        <v>309</v>
      </c>
      <c r="F1" s="1" t="s">
        <v>310</v>
      </c>
    </row>
    <row r="2" spans="1:14" ht="18.3" thickBot="1">
      <c r="A2" s="65" t="s">
        <v>311</v>
      </c>
      <c r="C2" s="66" t="s">
        <v>312</v>
      </c>
      <c r="D2" s="67" t="s">
        <v>313</v>
      </c>
      <c r="F2" s="68" t="s">
        <v>314</v>
      </c>
      <c r="G2" s="69">
        <v>0.7</v>
      </c>
      <c r="H2" s="69">
        <v>0.55000000000000004</v>
      </c>
      <c r="I2" s="70">
        <v>0.45</v>
      </c>
      <c r="J2" s="66" t="s">
        <v>315</v>
      </c>
      <c r="K2" s="67" t="s">
        <v>316</v>
      </c>
    </row>
    <row r="3" spans="1:14" ht="17.75">
      <c r="A3" s="71" t="s">
        <v>317</v>
      </c>
      <c r="C3" s="72" t="s">
        <v>317</v>
      </c>
      <c r="D3" s="73" t="s">
        <v>318</v>
      </c>
      <c r="F3" s="72" t="s">
        <v>319</v>
      </c>
      <c r="G3" s="74">
        <v>11.4</v>
      </c>
      <c r="H3" s="74">
        <v>11.1</v>
      </c>
      <c r="I3" s="75">
        <v>10.9</v>
      </c>
      <c r="J3" s="72" t="s">
        <v>255</v>
      </c>
      <c r="K3" s="76">
        <v>0.7</v>
      </c>
      <c r="M3" s="126"/>
      <c r="N3" s="126"/>
    </row>
    <row r="4" spans="1:14" ht="17.75">
      <c r="A4" s="16" t="s">
        <v>320</v>
      </c>
      <c r="C4" s="77" t="s">
        <v>317</v>
      </c>
      <c r="D4" s="78" t="s">
        <v>321</v>
      </c>
      <c r="F4" s="77" t="s">
        <v>322</v>
      </c>
      <c r="G4" s="79">
        <v>11.4</v>
      </c>
      <c r="H4" s="79">
        <v>11.1</v>
      </c>
      <c r="I4" s="80">
        <v>10.9</v>
      </c>
      <c r="J4" s="77" t="s">
        <v>275</v>
      </c>
      <c r="K4" s="81">
        <v>0.7</v>
      </c>
      <c r="M4" s="126"/>
      <c r="N4" s="126"/>
    </row>
    <row r="5" spans="1:14" ht="17.75">
      <c r="A5" s="16" t="s">
        <v>323</v>
      </c>
      <c r="C5" s="77" t="s">
        <v>317</v>
      </c>
      <c r="D5" s="78" t="s">
        <v>324</v>
      </c>
      <c r="F5" s="77" t="s">
        <v>325</v>
      </c>
      <c r="G5" s="79">
        <v>11.4</v>
      </c>
      <c r="H5" s="79">
        <v>11.1</v>
      </c>
      <c r="I5" s="80">
        <v>10.9</v>
      </c>
      <c r="J5" s="77" t="s">
        <v>278</v>
      </c>
      <c r="K5" s="81">
        <v>0.7</v>
      </c>
      <c r="M5" s="126"/>
      <c r="N5" s="126"/>
    </row>
    <row r="6" spans="1:14" ht="17.75">
      <c r="A6" s="16" t="s">
        <v>326</v>
      </c>
      <c r="C6" s="77" t="s">
        <v>317</v>
      </c>
      <c r="D6" s="78" t="s">
        <v>327</v>
      </c>
      <c r="F6" s="77" t="s">
        <v>328</v>
      </c>
      <c r="G6" s="79">
        <v>11.4</v>
      </c>
      <c r="H6" s="79">
        <v>11.1</v>
      </c>
      <c r="I6" s="80">
        <v>10.9</v>
      </c>
      <c r="J6" s="77" t="s">
        <v>273</v>
      </c>
      <c r="K6" s="81">
        <v>0.7</v>
      </c>
      <c r="M6" s="126"/>
      <c r="N6" s="126"/>
    </row>
    <row r="7" spans="1:14" ht="17.75">
      <c r="A7" s="16" t="s">
        <v>329</v>
      </c>
      <c r="C7" s="77" t="s">
        <v>317</v>
      </c>
      <c r="D7" s="78" t="s">
        <v>330</v>
      </c>
      <c r="F7" s="77" t="s">
        <v>331</v>
      </c>
      <c r="G7" s="79">
        <v>11.4</v>
      </c>
      <c r="H7" s="79">
        <v>11.1</v>
      </c>
      <c r="I7" s="80">
        <v>10.9</v>
      </c>
      <c r="J7" s="77" t="s">
        <v>276</v>
      </c>
      <c r="K7" s="81">
        <v>0.45</v>
      </c>
      <c r="M7" s="126"/>
      <c r="N7" s="126"/>
    </row>
    <row r="8" spans="1:14" ht="17.75">
      <c r="A8" s="16" t="s">
        <v>332</v>
      </c>
      <c r="C8" s="77" t="s">
        <v>317</v>
      </c>
      <c r="D8" s="78" t="s">
        <v>333</v>
      </c>
      <c r="F8" s="77" t="s">
        <v>334</v>
      </c>
      <c r="G8" s="79">
        <v>11.4</v>
      </c>
      <c r="H8" s="79">
        <v>11.1</v>
      </c>
      <c r="I8" s="80">
        <v>10.9</v>
      </c>
      <c r="J8" s="77" t="s">
        <v>279</v>
      </c>
      <c r="K8" s="81">
        <v>0.45</v>
      </c>
    </row>
    <row r="9" spans="1:14" ht="17.75">
      <c r="A9" s="16" t="s">
        <v>335</v>
      </c>
      <c r="C9" s="77" t="s">
        <v>317</v>
      </c>
      <c r="D9" s="78" t="s">
        <v>336</v>
      </c>
      <c r="F9" s="77" t="s">
        <v>337</v>
      </c>
      <c r="G9" s="79">
        <v>11.4</v>
      </c>
      <c r="H9" s="79">
        <v>11.1</v>
      </c>
      <c r="I9" s="80">
        <v>10.9</v>
      </c>
      <c r="J9" s="77" t="s">
        <v>280</v>
      </c>
      <c r="K9" s="81">
        <v>0.55000000000000004</v>
      </c>
    </row>
    <row r="10" spans="1:14" ht="17.75">
      <c r="A10" s="16" t="s">
        <v>338</v>
      </c>
      <c r="C10" s="77" t="s">
        <v>317</v>
      </c>
      <c r="D10" s="78" t="s">
        <v>339</v>
      </c>
      <c r="F10" s="77" t="s">
        <v>340</v>
      </c>
      <c r="G10" s="79">
        <v>11.4</v>
      </c>
      <c r="H10" s="79">
        <v>11.1</v>
      </c>
      <c r="I10" s="80">
        <v>10.9</v>
      </c>
      <c r="J10" s="77" t="s">
        <v>282</v>
      </c>
      <c r="K10" s="81">
        <v>0.45</v>
      </c>
    </row>
    <row r="11" spans="1:14" ht="17.75">
      <c r="A11" s="16" t="s">
        <v>341</v>
      </c>
      <c r="C11" s="77" t="s">
        <v>317</v>
      </c>
      <c r="D11" s="78" t="s">
        <v>342</v>
      </c>
      <c r="F11" s="77" t="s">
        <v>343</v>
      </c>
      <c r="G11" s="79">
        <v>11.4</v>
      </c>
      <c r="H11" s="79">
        <v>11.1</v>
      </c>
      <c r="I11" s="80">
        <v>10.9</v>
      </c>
      <c r="J11" s="77" t="s">
        <v>284</v>
      </c>
      <c r="K11" s="81">
        <v>0.45</v>
      </c>
    </row>
    <row r="12" spans="1:14" ht="17.75">
      <c r="A12" s="16" t="s">
        <v>344</v>
      </c>
      <c r="C12" s="77" t="s">
        <v>317</v>
      </c>
      <c r="D12" s="78" t="s">
        <v>345</v>
      </c>
      <c r="F12" s="77" t="s">
        <v>346</v>
      </c>
      <c r="G12" s="79">
        <v>11.4</v>
      </c>
      <c r="H12" s="79">
        <v>11.1</v>
      </c>
      <c r="I12" s="80">
        <v>10.9</v>
      </c>
      <c r="J12" s="77" t="s">
        <v>285</v>
      </c>
      <c r="K12" s="81">
        <v>0.55000000000000004</v>
      </c>
    </row>
    <row r="13" spans="1:14" ht="17.75">
      <c r="A13" s="16" t="s">
        <v>347</v>
      </c>
      <c r="C13" s="77" t="s">
        <v>317</v>
      </c>
      <c r="D13" s="78" t="s">
        <v>348</v>
      </c>
      <c r="F13" s="77" t="s">
        <v>349</v>
      </c>
      <c r="G13" s="79">
        <v>11.4</v>
      </c>
      <c r="H13" s="79">
        <v>11.1</v>
      </c>
      <c r="I13" s="80">
        <v>10.9</v>
      </c>
      <c r="J13" s="77" t="s">
        <v>287</v>
      </c>
      <c r="K13" s="81">
        <v>0.55000000000000004</v>
      </c>
    </row>
    <row r="14" spans="1:14" ht="17.75">
      <c r="A14" s="16" t="s">
        <v>350</v>
      </c>
      <c r="C14" s="77" t="s">
        <v>317</v>
      </c>
      <c r="D14" s="78" t="s">
        <v>351</v>
      </c>
      <c r="F14" s="77" t="s">
        <v>352</v>
      </c>
      <c r="G14" s="79">
        <v>11.4</v>
      </c>
      <c r="H14" s="79">
        <v>11.1</v>
      </c>
      <c r="I14" s="80">
        <v>10.9</v>
      </c>
      <c r="J14" s="77" t="s">
        <v>289</v>
      </c>
      <c r="K14" s="81">
        <v>0.55000000000000004</v>
      </c>
    </row>
    <row r="15" spans="1:14" ht="17.75">
      <c r="A15" s="16" t="s">
        <v>4</v>
      </c>
      <c r="C15" s="77" t="s">
        <v>317</v>
      </c>
      <c r="D15" s="78" t="s">
        <v>353</v>
      </c>
      <c r="F15" s="77" t="s">
        <v>354</v>
      </c>
      <c r="G15" s="79">
        <v>11.4</v>
      </c>
      <c r="H15" s="79">
        <v>11.1</v>
      </c>
      <c r="I15" s="80">
        <v>10.9</v>
      </c>
      <c r="J15" s="77" t="s">
        <v>290</v>
      </c>
      <c r="K15" s="81">
        <v>0.45</v>
      </c>
    </row>
    <row r="16" spans="1:14" ht="17.75">
      <c r="A16" s="16" t="s">
        <v>355</v>
      </c>
      <c r="C16" s="77" t="s">
        <v>317</v>
      </c>
      <c r="D16" s="78" t="s">
        <v>356</v>
      </c>
      <c r="F16" s="77" t="s">
        <v>357</v>
      </c>
      <c r="G16" s="79">
        <v>11.4</v>
      </c>
      <c r="H16" s="79">
        <v>11.1</v>
      </c>
      <c r="I16" s="80">
        <v>10.9</v>
      </c>
      <c r="J16" s="77" t="s">
        <v>292</v>
      </c>
      <c r="K16" s="81">
        <v>0.45</v>
      </c>
    </row>
    <row r="17" spans="1:11" ht="17.75">
      <c r="A17" s="16" t="s">
        <v>358</v>
      </c>
      <c r="C17" s="77" t="s">
        <v>317</v>
      </c>
      <c r="D17" s="78" t="s">
        <v>359</v>
      </c>
      <c r="F17" s="77" t="s">
        <v>360</v>
      </c>
      <c r="G17" s="79">
        <v>11.4</v>
      </c>
      <c r="H17" s="79">
        <v>11.1</v>
      </c>
      <c r="I17" s="80">
        <v>10.9</v>
      </c>
      <c r="J17" s="77" t="s">
        <v>293</v>
      </c>
      <c r="K17" s="81">
        <v>0.45</v>
      </c>
    </row>
    <row r="18" spans="1:11" ht="17.75">
      <c r="A18" s="16" t="s">
        <v>361</v>
      </c>
      <c r="C18" s="77" t="s">
        <v>317</v>
      </c>
      <c r="D18" s="78" t="s">
        <v>362</v>
      </c>
      <c r="F18" s="77" t="s">
        <v>363</v>
      </c>
      <c r="G18" s="79">
        <v>11.4</v>
      </c>
      <c r="H18" s="79">
        <v>11.1</v>
      </c>
      <c r="I18" s="80">
        <v>10.9</v>
      </c>
      <c r="J18" s="77" t="s">
        <v>294</v>
      </c>
      <c r="K18" s="81">
        <v>0.55000000000000004</v>
      </c>
    </row>
    <row r="19" spans="1:11" ht="17.75">
      <c r="A19" s="16" t="s">
        <v>364</v>
      </c>
      <c r="C19" s="77" t="s">
        <v>317</v>
      </c>
      <c r="D19" s="78" t="s">
        <v>365</v>
      </c>
      <c r="F19" s="77" t="s">
        <v>366</v>
      </c>
      <c r="G19" s="79">
        <v>11.4</v>
      </c>
      <c r="H19" s="79">
        <v>11.1</v>
      </c>
      <c r="I19" s="80">
        <v>10.9</v>
      </c>
      <c r="J19" s="77" t="s">
        <v>296</v>
      </c>
      <c r="K19" s="81">
        <v>0.45</v>
      </c>
    </row>
    <row r="20" spans="1:11" ht="17.75">
      <c r="A20" s="16" t="s">
        <v>367</v>
      </c>
      <c r="C20" s="77" t="s">
        <v>317</v>
      </c>
      <c r="D20" s="78" t="s">
        <v>368</v>
      </c>
      <c r="F20" s="77" t="s">
        <v>369</v>
      </c>
      <c r="G20" s="79">
        <v>11.4</v>
      </c>
      <c r="H20" s="79">
        <v>11.1</v>
      </c>
      <c r="I20" s="80">
        <v>10.9</v>
      </c>
      <c r="J20" s="77" t="s">
        <v>297</v>
      </c>
      <c r="K20" s="81">
        <v>0.45</v>
      </c>
    </row>
    <row r="21" spans="1:11" ht="17.75">
      <c r="A21" s="16" t="s">
        <v>370</v>
      </c>
      <c r="C21" s="77" t="s">
        <v>317</v>
      </c>
      <c r="D21" s="78" t="s">
        <v>371</v>
      </c>
      <c r="F21" s="77" t="s">
        <v>372</v>
      </c>
      <c r="G21" s="79">
        <v>11.4</v>
      </c>
      <c r="H21" s="79">
        <v>11.1</v>
      </c>
      <c r="I21" s="80">
        <v>10.9</v>
      </c>
      <c r="J21" s="77" t="s">
        <v>373</v>
      </c>
      <c r="K21" s="81">
        <v>0.45</v>
      </c>
    </row>
    <row r="22" spans="1:11" ht="17.75">
      <c r="A22" s="16" t="s">
        <v>374</v>
      </c>
      <c r="C22" s="77" t="s">
        <v>317</v>
      </c>
      <c r="D22" s="78" t="s">
        <v>375</v>
      </c>
      <c r="F22" s="77" t="s">
        <v>376</v>
      </c>
      <c r="G22" s="79">
        <v>11.4</v>
      </c>
      <c r="H22" s="79">
        <v>11.1</v>
      </c>
      <c r="I22" s="80">
        <v>10.9</v>
      </c>
      <c r="J22" s="77" t="s">
        <v>299</v>
      </c>
      <c r="K22" s="81">
        <v>0.45</v>
      </c>
    </row>
    <row r="23" spans="1:11" ht="17.75">
      <c r="A23" s="16" t="s">
        <v>377</v>
      </c>
      <c r="C23" s="77" t="s">
        <v>317</v>
      </c>
      <c r="D23" s="78" t="s">
        <v>378</v>
      </c>
      <c r="F23" s="77" t="s">
        <v>379</v>
      </c>
      <c r="G23" s="79">
        <v>11.4</v>
      </c>
      <c r="H23" s="79">
        <v>11.1</v>
      </c>
      <c r="I23" s="80">
        <v>10.9</v>
      </c>
      <c r="J23" s="77" t="s">
        <v>301</v>
      </c>
      <c r="K23" s="81">
        <v>0.45</v>
      </c>
    </row>
    <row r="24" spans="1:11" ht="18.3" thickBot="1">
      <c r="A24" s="16" t="s">
        <v>380</v>
      </c>
      <c r="C24" s="77" t="s">
        <v>317</v>
      </c>
      <c r="D24" s="78" t="s">
        <v>381</v>
      </c>
      <c r="F24" s="77" t="s">
        <v>382</v>
      </c>
      <c r="G24" s="79">
        <v>11.4</v>
      </c>
      <c r="H24" s="79">
        <v>11.1</v>
      </c>
      <c r="I24" s="80">
        <v>10.9</v>
      </c>
      <c r="J24" s="136" t="s">
        <v>302</v>
      </c>
      <c r="K24" s="137">
        <v>0.45</v>
      </c>
    </row>
    <row r="25" spans="1:11" ht="17.75">
      <c r="A25" s="16" t="s">
        <v>383</v>
      </c>
      <c r="C25" s="77" t="s">
        <v>317</v>
      </c>
      <c r="D25" s="78" t="s">
        <v>384</v>
      </c>
      <c r="F25" s="77" t="s">
        <v>385</v>
      </c>
      <c r="G25" s="79">
        <v>11.4</v>
      </c>
      <c r="H25" s="79">
        <v>11.1</v>
      </c>
      <c r="I25" s="80">
        <v>10.9</v>
      </c>
      <c r="J25" s="72" t="s">
        <v>304</v>
      </c>
      <c r="K25" s="76">
        <v>0.7</v>
      </c>
    </row>
    <row r="26" spans="1:11" ht="18.3" thickBot="1">
      <c r="A26" s="16" t="s">
        <v>386</v>
      </c>
      <c r="C26" s="77" t="s">
        <v>317</v>
      </c>
      <c r="D26" s="78" t="s">
        <v>387</v>
      </c>
      <c r="F26" s="77" t="s">
        <v>388</v>
      </c>
      <c r="G26" s="82">
        <v>11.12</v>
      </c>
      <c r="H26" s="82">
        <v>10.88</v>
      </c>
      <c r="I26" s="83">
        <v>10.72</v>
      </c>
      <c r="J26" s="84" t="s">
        <v>306</v>
      </c>
      <c r="K26" s="138">
        <v>0.45</v>
      </c>
    </row>
    <row r="27" spans="1:11" ht="17.2">
      <c r="A27" s="16" t="s">
        <v>389</v>
      </c>
      <c r="C27" s="77" t="s">
        <v>317</v>
      </c>
      <c r="D27" s="78" t="s">
        <v>390</v>
      </c>
      <c r="F27" s="86" t="s">
        <v>391</v>
      </c>
      <c r="G27" s="2">
        <v>11.12</v>
      </c>
      <c r="H27" s="2">
        <v>10.88</v>
      </c>
      <c r="I27" s="87">
        <v>10.72</v>
      </c>
    </row>
    <row r="28" spans="1:11" ht="17.2">
      <c r="A28" s="16" t="s">
        <v>392</v>
      </c>
      <c r="C28" s="77" t="s">
        <v>317</v>
      </c>
      <c r="D28" s="78" t="s">
        <v>393</v>
      </c>
      <c r="F28" s="77" t="s">
        <v>394</v>
      </c>
      <c r="G28" s="82">
        <v>11.12</v>
      </c>
      <c r="H28" s="82">
        <v>10.88</v>
      </c>
      <c r="I28" s="78">
        <v>10.72</v>
      </c>
    </row>
    <row r="29" spans="1:11" ht="17.2">
      <c r="A29" s="16" t="s">
        <v>395</v>
      </c>
      <c r="C29" s="77" t="s">
        <v>317</v>
      </c>
      <c r="D29" s="78" t="s">
        <v>396</v>
      </c>
      <c r="F29" s="77" t="s">
        <v>397</v>
      </c>
      <c r="G29" s="82">
        <v>11.12</v>
      </c>
      <c r="H29" s="82">
        <v>10.88</v>
      </c>
      <c r="I29" s="78">
        <v>10.72</v>
      </c>
    </row>
    <row r="30" spans="1:11" ht="17.2">
      <c r="A30" s="16" t="s">
        <v>398</v>
      </c>
      <c r="C30" s="77" t="s">
        <v>317</v>
      </c>
      <c r="D30" s="78" t="s">
        <v>399</v>
      </c>
      <c r="F30" s="77" t="s">
        <v>400</v>
      </c>
      <c r="G30" s="82">
        <v>11.12</v>
      </c>
      <c r="H30" s="82">
        <v>10.88</v>
      </c>
      <c r="I30" s="78">
        <v>10.72</v>
      </c>
    </row>
    <row r="31" spans="1:11" ht="17.2">
      <c r="A31" s="16" t="s">
        <v>401</v>
      </c>
      <c r="C31" s="77" t="s">
        <v>317</v>
      </c>
      <c r="D31" s="78" t="s">
        <v>402</v>
      </c>
      <c r="F31" s="77" t="s">
        <v>403</v>
      </c>
      <c r="G31" s="82">
        <v>11.12</v>
      </c>
      <c r="H31" s="82">
        <v>10.88</v>
      </c>
      <c r="I31" s="78">
        <v>10.72</v>
      </c>
    </row>
    <row r="32" spans="1:11" ht="17.2">
      <c r="A32" s="16" t="s">
        <v>404</v>
      </c>
      <c r="C32" s="77" t="s">
        <v>317</v>
      </c>
      <c r="D32" s="78" t="s">
        <v>405</v>
      </c>
      <c r="F32" s="77" t="s">
        <v>406</v>
      </c>
      <c r="G32" s="82">
        <v>11.12</v>
      </c>
      <c r="H32" s="82">
        <v>10.88</v>
      </c>
      <c r="I32" s="78">
        <v>10.72</v>
      </c>
    </row>
    <row r="33" spans="1:9" ht="17.2">
      <c r="A33" s="16" t="s">
        <v>407</v>
      </c>
      <c r="C33" s="77" t="s">
        <v>317</v>
      </c>
      <c r="D33" s="78" t="s">
        <v>408</v>
      </c>
      <c r="F33" s="77" t="s">
        <v>409</v>
      </c>
      <c r="G33" s="82">
        <v>11.05</v>
      </c>
      <c r="H33" s="82">
        <v>10.83</v>
      </c>
      <c r="I33" s="78">
        <v>10.68</v>
      </c>
    </row>
    <row r="34" spans="1:9" ht="17.2">
      <c r="A34" s="16" t="s">
        <v>410</v>
      </c>
      <c r="C34" s="77" t="s">
        <v>317</v>
      </c>
      <c r="D34" s="78" t="s">
        <v>411</v>
      </c>
      <c r="F34" s="77" t="s">
        <v>412</v>
      </c>
      <c r="G34" s="82">
        <v>11.05</v>
      </c>
      <c r="H34" s="82">
        <v>10.83</v>
      </c>
      <c r="I34" s="78">
        <v>10.68</v>
      </c>
    </row>
    <row r="35" spans="1:9" ht="17.2">
      <c r="A35" s="16" t="s">
        <v>413</v>
      </c>
      <c r="C35" s="77" t="s">
        <v>317</v>
      </c>
      <c r="D35" s="78" t="s">
        <v>414</v>
      </c>
      <c r="F35" s="77" t="s">
        <v>415</v>
      </c>
      <c r="G35" s="82">
        <v>11.05</v>
      </c>
      <c r="H35" s="82">
        <v>10.83</v>
      </c>
      <c r="I35" s="78">
        <v>10.68</v>
      </c>
    </row>
    <row r="36" spans="1:9" ht="17.2">
      <c r="A36" s="16" t="s">
        <v>416</v>
      </c>
      <c r="C36" s="77" t="s">
        <v>317</v>
      </c>
      <c r="D36" s="78" t="s">
        <v>417</v>
      </c>
      <c r="F36" s="77" t="s">
        <v>418</v>
      </c>
      <c r="G36" s="82">
        <v>11.05</v>
      </c>
      <c r="H36" s="82">
        <v>10.83</v>
      </c>
      <c r="I36" s="78">
        <v>10.68</v>
      </c>
    </row>
    <row r="37" spans="1:9" ht="17.2">
      <c r="A37" s="16" t="s">
        <v>419</v>
      </c>
      <c r="C37" s="77" t="s">
        <v>317</v>
      </c>
      <c r="D37" s="78" t="s">
        <v>420</v>
      </c>
      <c r="F37" s="77" t="s">
        <v>421</v>
      </c>
      <c r="G37" s="82">
        <v>11.05</v>
      </c>
      <c r="H37" s="82">
        <v>10.83</v>
      </c>
      <c r="I37" s="78">
        <v>10.68</v>
      </c>
    </row>
    <row r="38" spans="1:9" ht="17.2">
      <c r="A38" s="16" t="s">
        <v>422</v>
      </c>
      <c r="C38" s="77" t="s">
        <v>317</v>
      </c>
      <c r="D38" s="78" t="s">
        <v>423</v>
      </c>
      <c r="F38" s="77" t="s">
        <v>424</v>
      </c>
      <c r="G38" s="82">
        <v>11.05</v>
      </c>
      <c r="H38" s="82">
        <v>10.83</v>
      </c>
      <c r="I38" s="78">
        <v>10.68</v>
      </c>
    </row>
    <row r="39" spans="1:9" ht="17.2">
      <c r="A39" s="16" t="s">
        <v>425</v>
      </c>
      <c r="C39" s="77" t="s">
        <v>317</v>
      </c>
      <c r="D39" s="78" t="s">
        <v>426</v>
      </c>
      <c r="F39" s="77" t="s">
        <v>427</v>
      </c>
      <c r="G39" s="82">
        <v>11.05</v>
      </c>
      <c r="H39" s="82">
        <v>10.83</v>
      </c>
      <c r="I39" s="78">
        <v>10.68</v>
      </c>
    </row>
    <row r="40" spans="1:9" ht="17.2">
      <c r="A40" s="16" t="s">
        <v>428</v>
      </c>
      <c r="C40" s="77" t="s">
        <v>317</v>
      </c>
      <c r="D40" s="78" t="s">
        <v>429</v>
      </c>
      <c r="F40" s="77" t="s">
        <v>430</v>
      </c>
      <c r="G40" s="82">
        <v>11.05</v>
      </c>
      <c r="H40" s="82">
        <v>10.83</v>
      </c>
      <c r="I40" s="78">
        <v>10.68</v>
      </c>
    </row>
    <row r="41" spans="1:9" ht="17.2">
      <c r="A41" s="16" t="s">
        <v>431</v>
      </c>
      <c r="C41" s="77" t="s">
        <v>317</v>
      </c>
      <c r="D41" s="78" t="s">
        <v>432</v>
      </c>
      <c r="F41" s="77" t="s">
        <v>433</v>
      </c>
      <c r="G41" s="82">
        <v>11.05</v>
      </c>
      <c r="H41" s="82">
        <v>10.83</v>
      </c>
      <c r="I41" s="78">
        <v>10.68</v>
      </c>
    </row>
    <row r="42" spans="1:9" ht="17.2">
      <c r="A42" s="16" t="s">
        <v>434</v>
      </c>
      <c r="C42" s="77" t="s">
        <v>317</v>
      </c>
      <c r="D42" s="78" t="s">
        <v>435</v>
      </c>
      <c r="F42" s="77" t="s">
        <v>436</v>
      </c>
      <c r="G42" s="82">
        <v>11.05</v>
      </c>
      <c r="H42" s="82">
        <v>10.83</v>
      </c>
      <c r="I42" s="78">
        <v>10.68</v>
      </c>
    </row>
    <row r="43" spans="1:9" ht="17.2">
      <c r="A43" s="16" t="s">
        <v>437</v>
      </c>
      <c r="C43" s="77" t="s">
        <v>317</v>
      </c>
      <c r="D43" s="78" t="s">
        <v>438</v>
      </c>
      <c r="F43" s="77" t="s">
        <v>439</v>
      </c>
      <c r="G43" s="82">
        <v>11.05</v>
      </c>
      <c r="H43" s="82">
        <v>10.83</v>
      </c>
      <c r="I43" s="78">
        <v>10.68</v>
      </c>
    </row>
    <row r="44" spans="1:9" ht="17.2">
      <c r="A44" s="16" t="s">
        <v>440</v>
      </c>
      <c r="C44" s="77" t="s">
        <v>317</v>
      </c>
      <c r="D44" s="78" t="s">
        <v>441</v>
      </c>
      <c r="F44" s="77" t="s">
        <v>442</v>
      </c>
      <c r="G44" s="82">
        <v>11.05</v>
      </c>
      <c r="H44" s="82">
        <v>10.83</v>
      </c>
      <c r="I44" s="78">
        <v>10.68</v>
      </c>
    </row>
    <row r="45" spans="1:9" ht="17.2">
      <c r="A45" s="16" t="s">
        <v>443</v>
      </c>
      <c r="C45" s="77" t="s">
        <v>317</v>
      </c>
      <c r="D45" s="78" t="s">
        <v>444</v>
      </c>
      <c r="F45" s="77" t="s">
        <v>445</v>
      </c>
      <c r="G45" s="82">
        <v>11.05</v>
      </c>
      <c r="H45" s="82">
        <v>10.83</v>
      </c>
      <c r="I45" s="78">
        <v>10.68</v>
      </c>
    </row>
    <row r="46" spans="1:9" ht="17.2">
      <c r="A46" s="16" t="s">
        <v>446</v>
      </c>
      <c r="C46" s="77" t="s">
        <v>317</v>
      </c>
      <c r="D46" s="78" t="s">
        <v>447</v>
      </c>
      <c r="F46" s="77" t="s">
        <v>448</v>
      </c>
      <c r="G46" s="82">
        <v>11.05</v>
      </c>
      <c r="H46" s="82">
        <v>10.83</v>
      </c>
      <c r="I46" s="78">
        <v>10.68</v>
      </c>
    </row>
    <row r="47" spans="1:9" ht="17.2">
      <c r="A47" s="16" t="s">
        <v>449</v>
      </c>
      <c r="C47" s="77" t="s">
        <v>317</v>
      </c>
      <c r="D47" s="78" t="s">
        <v>450</v>
      </c>
      <c r="F47" s="77" t="s">
        <v>451</v>
      </c>
      <c r="G47" s="82">
        <v>11.05</v>
      </c>
      <c r="H47" s="82">
        <v>10.83</v>
      </c>
      <c r="I47" s="78">
        <v>10.68</v>
      </c>
    </row>
    <row r="48" spans="1:9" ht="17.2">
      <c r="A48" s="16" t="s">
        <v>452</v>
      </c>
      <c r="C48" s="77" t="s">
        <v>317</v>
      </c>
      <c r="D48" s="78" t="s">
        <v>453</v>
      </c>
      <c r="F48" s="77" t="s">
        <v>454</v>
      </c>
      <c r="G48" s="82">
        <v>11.05</v>
      </c>
      <c r="H48" s="82">
        <v>10.83</v>
      </c>
      <c r="I48" s="78">
        <v>10.68</v>
      </c>
    </row>
    <row r="49" spans="1:9" ht="17.7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4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4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AD3" sqref="AD3"/>
    </sheetView>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48" width="2.6328125" style="171" customWidth="1"/>
    <col min="49"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2285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B2" s="979">
        <v>45379</v>
      </c>
      <c r="C2" s="979"/>
      <c r="D2" s="979"/>
      <c r="E2" s="979"/>
      <c r="F2" s="979"/>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176"/>
      <c r="AR2" s="176"/>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202"/>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203" t="s">
        <v>2277</v>
      </c>
      <c r="F15" s="147">
        <v>4</v>
      </c>
      <c r="G15" s="203" t="s">
        <v>2278</v>
      </c>
      <c r="H15" s="1053" t="s">
        <v>2279</v>
      </c>
      <c r="I15" s="1053"/>
      <c r="J15" s="1066"/>
      <c r="K15" s="147">
        <v>7</v>
      </c>
      <c r="L15" s="203" t="s">
        <v>2277</v>
      </c>
      <c r="M15" s="147">
        <v>3</v>
      </c>
      <c r="N15" s="203" t="s">
        <v>2278</v>
      </c>
      <c r="O15" s="203" t="s">
        <v>2280</v>
      </c>
      <c r="P15" s="204">
        <f>(K15*12+M15)-(D15*12+F15)+1</f>
        <v>12</v>
      </c>
      <c r="Q15" s="1053" t="s">
        <v>2281</v>
      </c>
      <c r="R15" s="1053"/>
      <c r="S15" s="205" t="s">
        <v>70</v>
      </c>
      <c r="U15" s="202"/>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202"/>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219"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219"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1.5">
      <c r="B25" s="1037"/>
      <c r="C25" s="1038"/>
      <c r="D25" s="1038"/>
      <c r="E25" s="1038"/>
      <c r="F25" s="1039"/>
      <c r="G25" s="1143"/>
      <c r="H25" s="1144"/>
      <c r="I25" s="1144"/>
      <c r="J25" s="1144"/>
      <c r="K25" s="1144"/>
      <c r="L25" s="1144"/>
      <c r="M25" s="1144"/>
      <c r="N25" s="1144"/>
      <c r="O25" s="1144"/>
      <c r="P25" s="1144"/>
      <c r="Q25" s="1144"/>
      <c r="R25" s="1144"/>
      <c r="S25" s="1144"/>
      <c r="T25" s="1145"/>
      <c r="U25" s="218"/>
      <c r="V25" s="219"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219"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219"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219"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219"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219"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219"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219"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219"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219"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219"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210"/>
      <c r="AB42" s="210"/>
      <c r="AC42" s="236"/>
      <c r="AD42" s="1008" t="s">
        <v>15</v>
      </c>
      <c r="AE42" s="1008"/>
      <c r="AF42" s="1008"/>
      <c r="AG42" s="1008"/>
      <c r="AH42" s="1008"/>
      <c r="AI42" s="210"/>
      <c r="AJ42" s="210"/>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219"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219"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05"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6" customHeight="1">
      <c r="U57" s="1016" t="s">
        <v>2198</v>
      </c>
      <c r="V57" s="1016"/>
      <c r="W57" s="1016"/>
      <c r="X57" s="1016"/>
      <c r="Y57" s="1016"/>
      <c r="Z57" s="252"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6" customHeight="1">
      <c r="U58" s="1140" t="s">
        <v>2199</v>
      </c>
      <c r="V58" s="1140"/>
      <c r="W58" s="1140"/>
      <c r="X58" s="1140"/>
      <c r="Y58" s="1140"/>
      <c r="Z58" s="252"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6" customHeight="1">
      <c r="U59" s="1140" t="s">
        <v>2200</v>
      </c>
      <c r="V59" s="1140"/>
      <c r="W59" s="1140"/>
      <c r="X59" s="1140"/>
      <c r="Y59" s="1140"/>
      <c r="Z59" s="252"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6" customHeight="1">
      <c r="U60" s="1140" t="s">
        <v>2201</v>
      </c>
      <c r="V60" s="1140"/>
      <c r="W60" s="1140"/>
      <c r="X60" s="1140"/>
      <c r="Y60" s="1140"/>
      <c r="Z60" s="252"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6" customHeight="1">
      <c r="U61" s="1140" t="s">
        <v>2202</v>
      </c>
      <c r="V61" s="1140"/>
      <c r="W61" s="1140"/>
      <c r="X61" s="1140"/>
      <c r="Y61" s="1140"/>
      <c r="Z61" s="252"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6" customHeight="1">
      <c r="U62" s="1140" t="s">
        <v>2203</v>
      </c>
      <c r="V62" s="1140"/>
      <c r="W62" s="1140"/>
      <c r="X62" s="1140"/>
      <c r="Y62" s="1140"/>
      <c r="Z62" s="252"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6" customHeight="1">
      <c r="U63" s="1016" t="s">
        <v>2204</v>
      </c>
      <c r="V63" s="1016"/>
      <c r="W63" s="1016"/>
      <c r="X63" s="1016"/>
      <c r="Y63" s="1016"/>
      <c r="Z63" s="252"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Bvdttnnmc1OUbrcS5vOZ5z4T0yr2ILa5BUNKA/avBJE9ImIPn23JkWRuyizuAw7Pfo3EBLmx5n6+QBaZlSAvLw==" saltValue="2GdFJjmOK3eBvlaTQ4o6NA==" spinCount="100000" sheet="1" formatCells="0" formatColumns="0" formatRows="0"/>
  <mergeCells count="277">
    <mergeCell ref="CI10:CJ10"/>
    <mergeCell ref="AC37:AF37"/>
    <mergeCell ref="AG37:AH37"/>
    <mergeCell ref="AK37:AN37"/>
    <mergeCell ref="AO37:AP37"/>
    <mergeCell ref="AD42:AH42"/>
    <mergeCell ref="AL42:AP42"/>
    <mergeCell ref="AD29:AH29"/>
    <mergeCell ref="AL29:AP29"/>
    <mergeCell ref="AD30:AH30"/>
    <mergeCell ref="AL30:AP30"/>
    <mergeCell ref="CE10:CH10"/>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I7:CJ7"/>
    <mergeCell ref="CE3:CH3"/>
    <mergeCell ref="CE5:CH5"/>
    <mergeCell ref="CE6:CH6"/>
    <mergeCell ref="CE7:CH7"/>
    <mergeCell ref="CE8:CH8"/>
    <mergeCell ref="CE9:CH9"/>
    <mergeCell ref="AV4:AV7"/>
    <mergeCell ref="AW4:AW7"/>
    <mergeCell ref="AX4:AX7"/>
    <mergeCell ref="AY4:AY7"/>
    <mergeCell ref="AZ4:AZ7"/>
    <mergeCell ref="CI4:CJ4"/>
    <mergeCell ref="CI8:CJ8"/>
    <mergeCell ref="CI9:CJ9"/>
    <mergeCell ref="CE4:CH4"/>
    <mergeCell ref="B2:F2"/>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27296</xdr:colOff>
                    <xdr:row>19</xdr:row>
                    <xdr:rowOff>116006</xdr:rowOff>
                  </from>
                  <to>
                    <xdr:col>30</xdr:col>
                    <xdr:colOff>34119</xdr:colOff>
                    <xdr:row>23</xdr:row>
                    <xdr:rowOff>61415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13648</xdr:colOff>
                    <xdr:row>26</xdr:row>
                    <xdr:rowOff>75063</xdr:rowOff>
                  </from>
                  <to>
                    <xdr:col>30</xdr:col>
                    <xdr:colOff>40943</xdr:colOff>
                    <xdr:row>30</xdr:row>
                    <xdr:rowOff>95534</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13648</xdr:colOff>
                    <xdr:row>30</xdr:row>
                    <xdr:rowOff>81887</xdr:rowOff>
                  </from>
                  <to>
                    <xdr:col>39</xdr:col>
                    <xdr:colOff>34119</xdr:colOff>
                    <xdr:row>34</xdr:row>
                    <xdr:rowOff>40943</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47767</xdr:colOff>
                    <xdr:row>22</xdr:row>
                    <xdr:rowOff>68239</xdr:rowOff>
                  </from>
                  <to>
                    <xdr:col>38</xdr:col>
                    <xdr:colOff>40943</xdr:colOff>
                    <xdr:row>27</xdr:row>
                    <xdr:rowOff>34119</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95534</xdr:colOff>
                    <xdr:row>23</xdr:row>
                    <xdr:rowOff>13648</xdr:rowOff>
                  </from>
                  <to>
                    <xdr:col>37</xdr:col>
                    <xdr:colOff>81887</xdr:colOff>
                    <xdr:row>23</xdr:row>
                    <xdr:rowOff>163773</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95534</xdr:colOff>
                    <xdr:row>24</xdr:row>
                    <xdr:rowOff>20472</xdr:rowOff>
                  </from>
                  <to>
                    <xdr:col>37</xdr:col>
                    <xdr:colOff>81887</xdr:colOff>
                    <xdr:row>24</xdr:row>
                    <xdr:rowOff>163773</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2407</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05"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13648</xdr:colOff>
                    <xdr:row>26</xdr:row>
                    <xdr:rowOff>75063</xdr:rowOff>
                  </from>
                  <to>
                    <xdr:col>30</xdr:col>
                    <xdr:colOff>40943</xdr:colOff>
                    <xdr:row>30</xdr:row>
                    <xdr:rowOff>95534</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13648</xdr:colOff>
                    <xdr:row>30</xdr:row>
                    <xdr:rowOff>81887</xdr:rowOff>
                  </from>
                  <to>
                    <xdr:col>39</xdr:col>
                    <xdr:colOff>34119</xdr:colOff>
                    <xdr:row>34</xdr:row>
                    <xdr:rowOff>40943</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84054" r:id="rId30" name="Group Box 27">
              <controlPr defaultSize="0" autoFill="0" autoPict="0">
                <anchor moveWithCells="1">
                  <from>
                    <xdr:col>27</xdr:col>
                    <xdr:colOff>27296</xdr:colOff>
                    <xdr:row>19</xdr:row>
                    <xdr:rowOff>116006</xdr:rowOff>
                  </from>
                  <to>
                    <xdr:col>30</xdr:col>
                    <xdr:colOff>34119</xdr:colOff>
                    <xdr:row>23</xdr:row>
                    <xdr:rowOff>61415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47767</xdr:colOff>
                    <xdr:row>22</xdr:row>
                    <xdr:rowOff>68239</xdr:rowOff>
                  </from>
                  <to>
                    <xdr:col>38</xdr:col>
                    <xdr:colOff>40943</xdr:colOff>
                    <xdr:row>27</xdr:row>
                    <xdr:rowOff>34119</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2415</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533">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t="s">
        <v>2265</v>
      </c>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6"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6"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6"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05" customHeight="1">
      <c r="BX54" s="248"/>
    </row>
    <row r="55" spans="2:86" ht="18" customHeight="1"/>
    <row r="56" spans="2:86"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6"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P57" s="251"/>
      <c r="BR57" s="251"/>
      <c r="BS57" s="251"/>
      <c r="BT57" s="251"/>
      <c r="BU57" s="251"/>
      <c r="BV57" s="251"/>
      <c r="BW57" s="251"/>
      <c r="BX57" s="251"/>
      <c r="BY57" s="251"/>
      <c r="BZ57" s="251"/>
      <c r="CA57" s="251"/>
      <c r="CB57" s="251"/>
      <c r="CC57" s="251"/>
      <c r="CD57" s="251"/>
      <c r="CE57" s="251"/>
      <c r="CF57" s="251"/>
      <c r="CH57" s="254"/>
    </row>
    <row r="58" spans="2:86"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P58" s="251"/>
      <c r="BR58" s="251"/>
      <c r="BS58" s="251"/>
      <c r="BT58" s="251"/>
      <c r="BU58" s="251"/>
      <c r="BV58" s="251"/>
      <c r="BW58" s="251"/>
      <c r="BX58" s="251"/>
      <c r="BY58" s="251"/>
      <c r="BZ58" s="251"/>
      <c r="CA58" s="251"/>
      <c r="CB58" s="251"/>
      <c r="CC58" s="251"/>
      <c r="CD58" s="251"/>
      <c r="CE58" s="251"/>
      <c r="CF58" s="251"/>
      <c r="CH58" s="254"/>
    </row>
    <row r="59" spans="2:86"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P59" s="251"/>
      <c r="BR59" s="251"/>
      <c r="BS59" s="251"/>
      <c r="BT59" s="251"/>
      <c r="BU59" s="251"/>
      <c r="BV59" s="251"/>
      <c r="BW59" s="251"/>
      <c r="BX59" s="251"/>
      <c r="BY59" s="251"/>
      <c r="BZ59" s="251"/>
      <c r="CA59" s="251"/>
      <c r="CB59" s="251"/>
      <c r="CC59" s="251"/>
      <c r="CD59" s="251"/>
      <c r="CE59" s="251"/>
      <c r="CF59" s="251"/>
      <c r="CH59" s="254"/>
    </row>
    <row r="60" spans="2:86"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P60" s="251"/>
      <c r="BR60" s="251"/>
      <c r="BS60" s="251"/>
      <c r="BT60" s="251"/>
      <c r="BU60" s="251"/>
      <c r="BV60" s="251"/>
      <c r="BW60" s="251"/>
      <c r="BX60" s="251"/>
      <c r="BY60" s="251"/>
      <c r="BZ60" s="251"/>
      <c r="CA60" s="251"/>
      <c r="CB60" s="251"/>
      <c r="CC60" s="251"/>
      <c r="CD60" s="251"/>
      <c r="CE60" s="251"/>
      <c r="CF60" s="251"/>
      <c r="CH60" s="254"/>
    </row>
    <row r="61" spans="2:86"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P61" s="251"/>
      <c r="BR61" s="251"/>
      <c r="BS61" s="251"/>
      <c r="BT61" s="251"/>
      <c r="BU61" s="251"/>
      <c r="BV61" s="251"/>
      <c r="BW61" s="251"/>
      <c r="BX61" s="251"/>
      <c r="BY61" s="251"/>
      <c r="BZ61" s="251"/>
      <c r="CA61" s="251"/>
      <c r="CB61" s="251"/>
      <c r="CC61" s="251"/>
      <c r="CD61" s="251"/>
      <c r="CE61" s="251"/>
      <c r="CF61" s="251"/>
      <c r="CH61" s="254"/>
    </row>
    <row r="62" spans="2:86"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P62" s="251"/>
      <c r="BR62" s="251"/>
      <c r="BS62" s="251"/>
      <c r="BT62" s="251"/>
      <c r="BU62" s="251"/>
      <c r="BV62" s="251"/>
      <c r="BW62" s="251"/>
      <c r="BX62" s="251"/>
      <c r="BY62" s="251"/>
      <c r="BZ62" s="251"/>
      <c r="CA62" s="251"/>
      <c r="CB62" s="251"/>
      <c r="CC62" s="251"/>
      <c r="CD62" s="251"/>
      <c r="CE62" s="251"/>
      <c r="CF62" s="251"/>
      <c r="CH62" s="254"/>
    </row>
    <row r="63" spans="2:86"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2408</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05"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534">
        <f>IF(AND(F15&lt;&gt;4,F15&lt;&gt;5),0,IF(AT8="○",1,0))</f>
        <v>0</v>
      </c>
      <c r="AI57" s="253"/>
      <c r="AJ57" s="249"/>
      <c r="AK57" s="1016" t="s">
        <v>2198</v>
      </c>
      <c r="AL57" s="1016"/>
      <c r="AM57" s="1016"/>
      <c r="AN57" s="1016"/>
      <c r="AO57" s="1016"/>
      <c r="AP57" s="534">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534">
        <f>IF(AND(F15&lt;&gt;4,F15&lt;&gt;5),0,IF(AU8="○",1,3))</f>
        <v>3</v>
      </c>
      <c r="AI58" s="253"/>
      <c r="AJ58" s="249"/>
      <c r="AK58" s="1140" t="s">
        <v>2199</v>
      </c>
      <c r="AL58" s="1140"/>
      <c r="AM58" s="1140"/>
      <c r="AN58" s="1140"/>
      <c r="AO58" s="1140"/>
      <c r="AP58" s="534">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534">
        <f>IF(AND(F15&lt;&gt;4,F15&lt;&gt;5),0,IF(AV8="○",1,3))</f>
        <v>3</v>
      </c>
      <c r="AI59" s="253"/>
      <c r="AJ59" s="249"/>
      <c r="AK59" s="1140" t="s">
        <v>2200</v>
      </c>
      <c r="AL59" s="1140"/>
      <c r="AM59" s="1140"/>
      <c r="AN59" s="1140"/>
      <c r="AO59" s="1140"/>
      <c r="AP59" s="534">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534">
        <f>IF(AND(F15&lt;&gt;4,F15&lt;&gt;5),0,IF(AW8="○",1,3))</f>
        <v>3</v>
      </c>
      <c r="AI60" s="253"/>
      <c r="AJ60" s="249"/>
      <c r="AK60" s="1140" t="s">
        <v>2201</v>
      </c>
      <c r="AL60" s="1140"/>
      <c r="AM60" s="1140"/>
      <c r="AN60" s="1140"/>
      <c r="AO60" s="1140"/>
      <c r="AP60" s="534">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534">
        <f>IF(AND(F15&lt;&gt;4,F15&lt;&gt;5),0,IF(AX8="○",1,2))</f>
        <v>2</v>
      </c>
      <c r="AI61" s="253"/>
      <c r="AJ61" s="249"/>
      <c r="AK61" s="1140" t="s">
        <v>2202</v>
      </c>
      <c r="AL61" s="1140"/>
      <c r="AM61" s="1140"/>
      <c r="AN61" s="1140"/>
      <c r="AO61" s="1140"/>
      <c r="AP61" s="534">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534">
        <f>IF(AND(F15&lt;&gt;4,F15&lt;&gt;5),0,IF(AY8="○",1,2))</f>
        <v>2</v>
      </c>
      <c r="AI62" s="253"/>
      <c r="AJ62" s="249"/>
      <c r="AK62" s="1140" t="s">
        <v>2203</v>
      </c>
      <c r="AL62" s="1140"/>
      <c r="AM62" s="1140"/>
      <c r="AN62" s="1140"/>
      <c r="AO62" s="1140"/>
      <c r="AP62" s="534">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534">
        <f>IF(AND(F15&lt;&gt;4,F15&lt;&gt;5),0,IF(AZ8="○",1,2))</f>
        <v>2</v>
      </c>
      <c r="AI63" s="253"/>
      <c r="AJ63" s="249"/>
      <c r="AK63" s="1016" t="s">
        <v>2204</v>
      </c>
      <c r="AL63" s="1016"/>
      <c r="AM63" s="1016"/>
      <c r="AN63" s="1016"/>
      <c r="AO63" s="1016"/>
      <c r="AP63" s="534">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2409</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05"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H57" s="251"/>
      <c r="BJ57" s="251"/>
      <c r="BK57" s="251"/>
      <c r="BL57" s="251"/>
      <c r="BM57" s="251"/>
      <c r="BN57" s="251"/>
      <c r="BO57" s="251"/>
      <c r="BP57" s="251"/>
      <c r="BQ57" s="251"/>
      <c r="BR57" s="251"/>
      <c r="BS57" s="251"/>
      <c r="BT57" s="251"/>
      <c r="BU57" s="251"/>
      <c r="BV57" s="251"/>
      <c r="BW57" s="251"/>
      <c r="BX57" s="251"/>
      <c r="BZ57" s="254"/>
    </row>
    <row r="58" spans="2:84"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H58" s="251"/>
      <c r="BJ58" s="251"/>
      <c r="BK58" s="251"/>
      <c r="BL58" s="251"/>
      <c r="BM58" s="251"/>
      <c r="BN58" s="251"/>
      <c r="BO58" s="251"/>
      <c r="BP58" s="251"/>
      <c r="BQ58" s="251"/>
      <c r="BR58" s="251"/>
      <c r="BS58" s="251"/>
      <c r="BT58" s="251"/>
      <c r="BU58" s="251"/>
      <c r="BV58" s="251"/>
      <c r="BW58" s="251"/>
      <c r="BX58" s="251"/>
      <c r="BZ58" s="254"/>
    </row>
    <row r="59" spans="2:84"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H59" s="251"/>
      <c r="BJ59" s="251"/>
      <c r="BK59" s="251"/>
      <c r="BL59" s="251"/>
      <c r="BM59" s="251"/>
      <c r="BN59" s="251"/>
      <c r="BO59" s="251"/>
      <c r="BP59" s="251"/>
      <c r="BQ59" s="251"/>
      <c r="BR59" s="251"/>
      <c r="BS59" s="251"/>
      <c r="BT59" s="251"/>
      <c r="BU59" s="251"/>
      <c r="BV59" s="251"/>
      <c r="BW59" s="251"/>
      <c r="BX59" s="251"/>
      <c r="BZ59" s="254"/>
    </row>
    <row r="60" spans="2:84"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H60" s="251"/>
      <c r="BJ60" s="251"/>
      <c r="BK60" s="251"/>
      <c r="BL60" s="251"/>
      <c r="BM60" s="251"/>
      <c r="BN60" s="251"/>
      <c r="BO60" s="251"/>
      <c r="BP60" s="251"/>
      <c r="BQ60" s="251"/>
      <c r="BR60" s="251"/>
      <c r="BS60" s="251"/>
      <c r="BT60" s="251"/>
      <c r="BU60" s="251"/>
      <c r="BV60" s="251"/>
      <c r="BW60" s="251"/>
      <c r="BX60" s="251"/>
      <c r="BZ60" s="254"/>
    </row>
    <row r="61" spans="2:84"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H61" s="251"/>
      <c r="BJ61" s="251"/>
      <c r="BK61" s="251"/>
      <c r="BL61" s="251"/>
      <c r="BM61" s="251"/>
      <c r="BN61" s="251"/>
      <c r="BO61" s="251"/>
      <c r="BP61" s="251"/>
      <c r="BQ61" s="251"/>
      <c r="BR61" s="251"/>
      <c r="BS61" s="251"/>
      <c r="BT61" s="251"/>
      <c r="BU61" s="251"/>
      <c r="BV61" s="251"/>
      <c r="BW61" s="251"/>
      <c r="BX61" s="251"/>
      <c r="BZ61" s="254"/>
    </row>
    <row r="62" spans="2:84"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H62" s="251"/>
      <c r="BJ62" s="251"/>
      <c r="BK62" s="251"/>
      <c r="BL62" s="251"/>
      <c r="BM62" s="251"/>
      <c r="BN62" s="251"/>
      <c r="BO62" s="251"/>
      <c r="BP62" s="251"/>
      <c r="BQ62" s="251"/>
      <c r="BR62" s="251"/>
      <c r="BS62" s="251"/>
      <c r="BT62" s="251"/>
      <c r="BU62" s="251"/>
      <c r="BV62" s="251"/>
      <c r="BW62" s="251"/>
      <c r="BX62" s="251"/>
      <c r="BZ62" s="254"/>
    </row>
    <row r="63" spans="2:84"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2410</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4"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4"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4"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05" customHeight="1">
      <c r="BX54" s="248"/>
    </row>
    <row r="55" spans="2:84" ht="18" customHeight="1"/>
    <row r="56" spans="2:84"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4"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J57" s="251"/>
      <c r="BL57" s="251"/>
      <c r="BM57" s="251"/>
      <c r="BN57" s="251"/>
      <c r="BO57" s="251"/>
      <c r="BP57" s="251"/>
      <c r="BQ57" s="251"/>
      <c r="BR57" s="251"/>
      <c r="BS57" s="251"/>
      <c r="BT57" s="251"/>
      <c r="BU57" s="251"/>
      <c r="BV57" s="251"/>
      <c r="BW57" s="251"/>
      <c r="BX57" s="251"/>
      <c r="BY57" s="251"/>
      <c r="BZ57" s="251"/>
      <c r="CB57" s="254"/>
    </row>
    <row r="58" spans="2:84"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J58" s="251"/>
      <c r="BL58" s="251"/>
      <c r="BM58" s="251"/>
      <c r="BN58" s="251"/>
      <c r="BO58" s="251"/>
      <c r="BP58" s="251"/>
      <c r="BQ58" s="251"/>
      <c r="BR58" s="251"/>
      <c r="BS58" s="251"/>
      <c r="BT58" s="251"/>
      <c r="BU58" s="251"/>
      <c r="BV58" s="251"/>
      <c r="BW58" s="251"/>
      <c r="BX58" s="251"/>
      <c r="BY58" s="251"/>
      <c r="BZ58" s="251"/>
      <c r="CB58" s="254"/>
    </row>
    <row r="59" spans="2:84"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J59" s="251"/>
      <c r="BL59" s="251"/>
      <c r="BM59" s="251"/>
      <c r="BN59" s="251"/>
      <c r="BO59" s="251"/>
      <c r="BP59" s="251"/>
      <c r="BQ59" s="251"/>
      <c r="BR59" s="251"/>
      <c r="BS59" s="251"/>
      <c r="BT59" s="251"/>
      <c r="BU59" s="251"/>
      <c r="BV59" s="251"/>
      <c r="BW59" s="251"/>
      <c r="BX59" s="251"/>
      <c r="BY59" s="251"/>
      <c r="BZ59" s="251"/>
      <c r="CB59" s="254"/>
    </row>
    <row r="60" spans="2:84"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J60" s="251"/>
      <c r="BL60" s="251"/>
      <c r="BM60" s="251"/>
      <c r="BN60" s="251"/>
      <c r="BO60" s="251"/>
      <c r="BP60" s="251"/>
      <c r="BQ60" s="251"/>
      <c r="BR60" s="251"/>
      <c r="BS60" s="251"/>
      <c r="BT60" s="251"/>
      <c r="BU60" s="251"/>
      <c r="BV60" s="251"/>
      <c r="BW60" s="251"/>
      <c r="BX60" s="251"/>
      <c r="BY60" s="251"/>
      <c r="BZ60" s="251"/>
      <c r="CB60" s="254"/>
    </row>
    <row r="61" spans="2:84"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J61" s="251"/>
      <c r="BL61" s="251"/>
      <c r="BM61" s="251"/>
      <c r="BN61" s="251"/>
      <c r="BO61" s="251"/>
      <c r="BP61" s="251"/>
      <c r="BQ61" s="251"/>
      <c r="BR61" s="251"/>
      <c r="BS61" s="251"/>
      <c r="BT61" s="251"/>
      <c r="BU61" s="251"/>
      <c r="BV61" s="251"/>
      <c r="BW61" s="251"/>
      <c r="BX61" s="251"/>
      <c r="BY61" s="251"/>
      <c r="BZ61" s="251"/>
      <c r="CB61" s="254"/>
    </row>
    <row r="62" spans="2:84"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J62" s="251"/>
      <c r="BL62" s="251"/>
      <c r="BM62" s="251"/>
      <c r="BN62" s="251"/>
      <c r="BO62" s="251"/>
      <c r="BP62" s="251"/>
      <c r="BQ62" s="251"/>
      <c r="BR62" s="251"/>
      <c r="BS62" s="251"/>
      <c r="BT62" s="251"/>
      <c r="BU62" s="251"/>
      <c r="BV62" s="251"/>
      <c r="BW62" s="251"/>
      <c r="BX62" s="251"/>
      <c r="BY62" s="251"/>
      <c r="BZ62" s="251"/>
      <c r="CB62" s="254"/>
    </row>
    <row r="63" spans="2:84"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36328125" style="171" customWidth="1"/>
    <col min="7" max="9" width="2.08984375" style="171" customWidth="1"/>
    <col min="10" max="10" width="1.90625" style="171" customWidth="1"/>
    <col min="11" max="12" width="2.08984375" style="171" customWidth="1"/>
    <col min="13" max="13" width="2.3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2411</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05"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L57" s="251"/>
      <c r="BN57" s="251"/>
      <c r="BO57" s="251"/>
      <c r="BP57" s="251"/>
      <c r="BQ57" s="251"/>
      <c r="BR57" s="251"/>
      <c r="BS57" s="251"/>
      <c r="BT57" s="251"/>
      <c r="BU57" s="251"/>
      <c r="BV57" s="251"/>
      <c r="BW57" s="251"/>
      <c r="BX57" s="251"/>
      <c r="BY57" s="251"/>
      <c r="BZ57" s="251"/>
      <c r="CA57" s="251"/>
      <c r="CB57" s="251"/>
      <c r="CD57" s="254"/>
    </row>
    <row r="58" spans="2:82"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L58" s="251"/>
      <c r="BN58" s="251"/>
      <c r="BO58" s="251"/>
      <c r="BP58" s="251"/>
      <c r="BQ58" s="251"/>
      <c r="BR58" s="251"/>
      <c r="BS58" s="251"/>
      <c r="BT58" s="251"/>
      <c r="BU58" s="251"/>
      <c r="BV58" s="251"/>
      <c r="BW58" s="251"/>
      <c r="BX58" s="251"/>
      <c r="BY58" s="251"/>
      <c r="BZ58" s="251"/>
      <c r="CA58" s="251"/>
      <c r="CB58" s="251"/>
      <c r="CD58" s="254"/>
    </row>
    <row r="59" spans="2:82"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L59" s="251"/>
      <c r="BN59" s="251"/>
      <c r="BO59" s="251"/>
      <c r="BP59" s="251"/>
      <c r="BQ59" s="251"/>
      <c r="BR59" s="251"/>
      <c r="BS59" s="251"/>
      <c r="BT59" s="251"/>
      <c r="BU59" s="251"/>
      <c r="BV59" s="251"/>
      <c r="BW59" s="251"/>
      <c r="BX59" s="251"/>
      <c r="BY59" s="251"/>
      <c r="BZ59" s="251"/>
      <c r="CA59" s="251"/>
      <c r="CB59" s="251"/>
      <c r="CD59" s="254"/>
    </row>
    <row r="60" spans="2:82"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L60" s="251"/>
      <c r="BN60" s="251"/>
      <c r="BO60" s="251"/>
      <c r="BP60" s="251"/>
      <c r="BQ60" s="251"/>
      <c r="BR60" s="251"/>
      <c r="BS60" s="251"/>
      <c r="BT60" s="251"/>
      <c r="BU60" s="251"/>
      <c r="BV60" s="251"/>
      <c r="BW60" s="251"/>
      <c r="BX60" s="251"/>
      <c r="BY60" s="251"/>
      <c r="BZ60" s="251"/>
      <c r="CA60" s="251"/>
      <c r="CB60" s="251"/>
      <c r="CD60" s="254"/>
    </row>
    <row r="61" spans="2:82"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L61" s="251"/>
      <c r="BN61" s="251"/>
      <c r="BO61" s="251"/>
      <c r="BP61" s="251"/>
      <c r="BQ61" s="251"/>
      <c r="BR61" s="251"/>
      <c r="BS61" s="251"/>
      <c r="BT61" s="251"/>
      <c r="BU61" s="251"/>
      <c r="BV61" s="251"/>
      <c r="BW61" s="251"/>
      <c r="BX61" s="251"/>
      <c r="BY61" s="251"/>
      <c r="BZ61" s="251"/>
      <c r="CA61" s="251"/>
      <c r="CB61" s="251"/>
      <c r="CD61" s="254"/>
    </row>
    <row r="62" spans="2:82"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L62" s="251"/>
      <c r="BN62" s="251"/>
      <c r="BO62" s="251"/>
      <c r="BP62" s="251"/>
      <c r="BQ62" s="251"/>
      <c r="BR62" s="251"/>
      <c r="BS62" s="251"/>
      <c r="BT62" s="251"/>
      <c r="BU62" s="251"/>
      <c r="BV62" s="251"/>
      <c r="BW62" s="251"/>
      <c r="BX62" s="251"/>
      <c r="BY62" s="251"/>
      <c r="BZ62" s="251"/>
      <c r="CA62" s="251"/>
      <c r="CB62" s="251"/>
      <c r="CD62" s="254"/>
    </row>
    <row r="63" spans="2:82"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174"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89175"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89176"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89177"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89178"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89179"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89180"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89181"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89182"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89183"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52"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53"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54"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55"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56"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57"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58"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59"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60"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61"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62"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63"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89088"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89138"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89139"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89140"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89141"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89142"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89143"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89144"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89145"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89146"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89147"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89148"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89149"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89150"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89151"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89152"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89153"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89154"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89155"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89156"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89157"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89158"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89159"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89160"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89161"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89162"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89163"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2.9"/>
  <cols>
    <col min="1" max="1" width="1.6328125" style="171" customWidth="1"/>
    <col min="2" max="5" width="2.26953125" style="171" customWidth="1"/>
    <col min="6" max="6" width="2.6328125" style="171" customWidth="1"/>
    <col min="7" max="9" width="2.08984375" style="171" customWidth="1"/>
    <col min="10" max="10" width="1.90625" style="171" customWidth="1"/>
    <col min="11" max="12" width="2.08984375" style="171" customWidth="1"/>
    <col min="13" max="13" width="2.6328125" style="171" customWidth="1"/>
    <col min="14" max="15" width="2.08984375" style="171" customWidth="1"/>
    <col min="16" max="16" width="2.7265625" style="171" customWidth="1"/>
    <col min="17" max="19" width="2.08984375" style="171" customWidth="1"/>
    <col min="20" max="20" width="1.36328125" style="171" customWidth="1"/>
    <col min="21" max="30" width="2.08984375" style="171" customWidth="1"/>
    <col min="31" max="31" width="2.453125" style="171" customWidth="1"/>
    <col min="32" max="32" width="2.7265625" style="171" customWidth="1"/>
    <col min="33" max="38" width="2.08984375" style="171" customWidth="1"/>
    <col min="39" max="39" width="2.7265625" style="171" customWidth="1"/>
    <col min="40" max="40" width="2.453125" style="171" customWidth="1"/>
    <col min="41" max="42" width="2.08984375" style="171" customWidth="1"/>
    <col min="43" max="43" width="1.6328125" style="171" customWidth="1"/>
    <col min="44" max="44" width="2" style="171" customWidth="1"/>
    <col min="45" max="62" width="2.90625" style="171" customWidth="1"/>
    <col min="63" max="72" width="2.26953125" style="171" customWidth="1"/>
    <col min="73" max="73" width="3.08984375" style="171" customWidth="1"/>
    <col min="74" max="75" width="2.26953125" style="171" customWidth="1"/>
    <col min="76" max="76" width="3" style="171" customWidth="1"/>
    <col min="77" max="78" width="2.26953125" style="171" customWidth="1"/>
    <col min="79" max="81" width="2.08984375" style="171" customWidth="1"/>
    <col min="82" max="82" width="2" style="171" customWidth="1"/>
    <col min="83" max="85" width="2.36328125" style="171" hidden="1" customWidth="1"/>
    <col min="86" max="86" width="3.08984375" style="171" hidden="1" customWidth="1"/>
    <col min="87" max="88" width="2.36328125" style="171" hidden="1" customWidth="1"/>
    <col min="89" max="92" width="2.36328125" style="171" customWidth="1"/>
    <col min="93" max="102" width="1.6328125" style="171" customWidth="1"/>
    <col min="103" max="16384" width="9" style="171"/>
  </cols>
  <sheetData>
    <row r="1" spans="1:88" ht="18" customHeight="1">
      <c r="B1" s="172" t="s">
        <v>2286</v>
      </c>
      <c r="M1" s="173"/>
      <c r="N1" s="1139" t="s">
        <v>2412</v>
      </c>
      <c r="O1" s="1139"/>
      <c r="P1" s="1139"/>
      <c r="Q1" s="1139"/>
      <c r="R1" s="1139"/>
      <c r="S1" s="1139"/>
      <c r="T1" s="1139"/>
      <c r="U1" s="1139"/>
      <c r="V1" s="1139"/>
      <c r="W1" s="1139"/>
      <c r="X1" s="1139"/>
      <c r="Y1" s="1139"/>
      <c r="Z1" s="1139"/>
      <c r="AA1" s="1139"/>
      <c r="AB1" s="1139"/>
      <c r="AC1" s="1139"/>
      <c r="AD1" s="1139"/>
      <c r="AE1" s="1139"/>
      <c r="AF1" s="986" t="s">
        <v>25</v>
      </c>
      <c r="AG1" s="986"/>
      <c r="AH1" s="986"/>
      <c r="AI1" s="987" t="str">
        <f>IF(G5="","",G5)</f>
        <v/>
      </c>
      <c r="AJ1" s="987"/>
      <c r="AK1" s="987"/>
      <c r="AL1" s="987"/>
      <c r="AM1" s="987"/>
      <c r="AN1" s="987"/>
      <c r="AO1" s="987"/>
      <c r="AP1" s="987"/>
      <c r="AS1" s="1175" t="str">
        <f>B9&amp;G9&amp;L9</f>
        <v/>
      </c>
      <c r="AT1" s="1176"/>
      <c r="AU1" s="1176"/>
      <c r="AV1" s="1176"/>
      <c r="AW1" s="1176"/>
      <c r="AX1" s="1176"/>
      <c r="AY1" s="1176"/>
      <c r="AZ1" s="1176"/>
      <c r="BA1" s="1176"/>
      <c r="BB1" s="1176"/>
      <c r="BC1" s="1176"/>
      <c r="BD1" s="1176"/>
      <c r="BE1" s="1177"/>
      <c r="BF1" s="1174" t="str">
        <f>IFERROR(VLOOKUP(Y5,【参考】数式用!$AJ$2:$AK$24,2,FALSE),"")</f>
        <v/>
      </c>
      <c r="BG1" s="1174"/>
      <c r="BH1" s="1174"/>
      <c r="BI1" s="1174"/>
      <c r="BJ1" s="1174"/>
      <c r="BK1" s="1174"/>
      <c r="BL1" s="1174"/>
      <c r="BM1" s="1174"/>
      <c r="BN1" s="1174"/>
      <c r="BO1" s="1174"/>
      <c r="BP1" s="1174"/>
      <c r="CE1" s="174" t="s">
        <v>2374</v>
      </c>
    </row>
    <row r="2" spans="1:88" s="175" customFormat="1" ht="19.5" customHeight="1" thickBot="1">
      <c r="C2" s="173"/>
      <c r="D2" s="173"/>
      <c r="E2" s="173"/>
      <c r="F2" s="173"/>
      <c r="G2" s="173"/>
      <c r="H2" s="173"/>
      <c r="I2" s="173"/>
      <c r="J2" s="173"/>
      <c r="K2" s="173"/>
      <c r="L2" s="173"/>
      <c r="M2" s="173"/>
      <c r="N2" s="1139"/>
      <c r="O2" s="1139"/>
      <c r="P2" s="1139"/>
      <c r="Q2" s="1139"/>
      <c r="R2" s="1139"/>
      <c r="S2" s="1139"/>
      <c r="T2" s="1139"/>
      <c r="U2" s="1139"/>
      <c r="V2" s="1139"/>
      <c r="W2" s="1139"/>
      <c r="X2" s="1139"/>
      <c r="Y2" s="1139"/>
      <c r="Z2" s="1139"/>
      <c r="AA2" s="1139"/>
      <c r="AB2" s="1139"/>
      <c r="AC2" s="1139"/>
      <c r="AD2" s="1139"/>
      <c r="AE2" s="1139"/>
      <c r="AF2" s="173"/>
      <c r="AG2" s="173"/>
      <c r="AH2" s="173"/>
      <c r="AI2" s="173"/>
      <c r="AJ2" s="173"/>
      <c r="AK2" s="173"/>
      <c r="AL2" s="173"/>
      <c r="AM2" s="173"/>
      <c r="AN2" s="173"/>
      <c r="AO2" s="173"/>
      <c r="AP2" s="173"/>
      <c r="AQ2" s="531"/>
      <c r="AR2" s="531"/>
      <c r="CE2" s="988" t="s">
        <v>2377</v>
      </c>
      <c r="CF2" s="988"/>
      <c r="CG2" s="988"/>
      <c r="CH2" s="988"/>
      <c r="CI2" s="989" t="str">
        <f>IF(AI1&lt;&gt;"",1,"")</f>
        <v/>
      </c>
      <c r="CJ2" s="990"/>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994" t="str">
        <f>IF(AND(L9="ベア加算",Q49="ベア加算"),1,"")</f>
        <v/>
      </c>
      <c r="CJ3" s="995"/>
    </row>
    <row r="4" spans="1:88" ht="25.55" customHeight="1">
      <c r="B4" s="1109" t="s">
        <v>2287</v>
      </c>
      <c r="C4" s="1109"/>
      <c r="D4" s="1109"/>
      <c r="E4" s="1109"/>
      <c r="F4" s="1109"/>
      <c r="G4" s="1109" t="s">
        <v>0</v>
      </c>
      <c r="H4" s="1109"/>
      <c r="I4" s="1109"/>
      <c r="J4" s="1110" t="s">
        <v>1</v>
      </c>
      <c r="K4" s="1110"/>
      <c r="L4" s="1110"/>
      <c r="M4" s="1110"/>
      <c r="N4" s="1110"/>
      <c r="O4" s="1110"/>
      <c r="P4" s="1111" t="s">
        <v>2157</v>
      </c>
      <c r="Q4" s="1112"/>
      <c r="R4" s="1112"/>
      <c r="S4" s="1113" t="s">
        <v>2</v>
      </c>
      <c r="T4" s="1114"/>
      <c r="U4" s="1114"/>
      <c r="V4" s="1114"/>
      <c r="W4" s="1114"/>
      <c r="X4" s="1114"/>
      <c r="Y4" s="1110" t="s">
        <v>3</v>
      </c>
      <c r="Z4" s="1110"/>
      <c r="AA4" s="1110"/>
      <c r="AB4" s="1110"/>
      <c r="AC4" s="1110"/>
      <c r="AD4" s="1110"/>
      <c r="AE4" s="1110" t="s">
        <v>2154</v>
      </c>
      <c r="AF4" s="1110"/>
      <c r="AG4" s="1110"/>
      <c r="AH4" s="1110"/>
      <c r="AI4" s="1110" t="s">
        <v>2155</v>
      </c>
      <c r="AJ4" s="1110"/>
      <c r="AK4" s="1110"/>
      <c r="AL4" s="1110"/>
      <c r="AM4" s="1110" t="s">
        <v>2153</v>
      </c>
      <c r="AN4" s="1110"/>
      <c r="AO4" s="1110"/>
      <c r="AP4" s="1110"/>
      <c r="AS4" s="183"/>
      <c r="AT4" s="1011" t="s">
        <v>2248</v>
      </c>
      <c r="AU4" s="1011" t="s">
        <v>2199</v>
      </c>
      <c r="AV4" s="1011" t="s">
        <v>2200</v>
      </c>
      <c r="AW4" s="1011" t="s">
        <v>2201</v>
      </c>
      <c r="AX4" s="1011" t="s">
        <v>2202</v>
      </c>
      <c r="AY4" s="1011" t="s">
        <v>2203</v>
      </c>
      <c r="AZ4" s="1011" t="s">
        <v>2247</v>
      </c>
      <c r="BA4" s="184"/>
      <c r="CE4" s="988" t="s">
        <v>2376</v>
      </c>
      <c r="CF4" s="988"/>
      <c r="CG4" s="988"/>
      <c r="CH4" s="988"/>
      <c r="CI4" s="996" t="str">
        <f>IF(OR(OR(G49="処遇加算Ⅰ",G49="処遇加算Ⅱ"),OR(AS48="処遇加算Ⅰ",AS48="処遇加算Ⅱ")),1,"")</f>
        <v/>
      </c>
      <c r="CJ4" s="997"/>
    </row>
    <row r="5" spans="1:88" ht="33.049999999999997" customHeight="1">
      <c r="B5" s="1124"/>
      <c r="C5" s="1124"/>
      <c r="D5" s="1124"/>
      <c r="E5" s="1124"/>
      <c r="F5" s="1124"/>
      <c r="G5" s="1125"/>
      <c r="H5" s="1125"/>
      <c r="I5" s="1125"/>
      <c r="J5" s="1126"/>
      <c r="K5" s="1126"/>
      <c r="L5" s="1126"/>
      <c r="M5" s="1127"/>
      <c r="N5" s="1127"/>
      <c r="O5" s="1127"/>
      <c r="P5" s="1128" t="str">
        <f>IF(Y5="","",IFERROR(INDEX(【参考】数式用3!$G$3:$I$451,MATCH(M5,【参考】数式用3!$F$3:$F$451,0),MATCH(VLOOKUP(Y5,【参考】数式用3!$J$2:$K$26,2,FALSE),【参考】数式用3!$G$2:$I$2,0)),10))</f>
        <v/>
      </c>
      <c r="Q5" s="1129"/>
      <c r="R5" s="1129"/>
      <c r="S5" s="1130"/>
      <c r="T5" s="1131"/>
      <c r="U5" s="1131"/>
      <c r="V5" s="1131"/>
      <c r="W5" s="1131"/>
      <c r="X5" s="1132"/>
      <c r="Y5" s="1146"/>
      <c r="Z5" s="1146"/>
      <c r="AA5" s="1146"/>
      <c r="AB5" s="1146"/>
      <c r="AC5" s="1146"/>
      <c r="AD5" s="1146"/>
      <c r="AE5" s="1152"/>
      <c r="AF5" s="1153"/>
      <c r="AG5" s="1153"/>
      <c r="AH5" s="1154"/>
      <c r="AI5" s="1152"/>
      <c r="AJ5" s="1153"/>
      <c r="AK5" s="1153"/>
      <c r="AL5" s="1154"/>
      <c r="AM5" s="1155">
        <f>AE5-AI5</f>
        <v>0</v>
      </c>
      <c r="AN5" s="1156"/>
      <c r="AO5" s="1156"/>
      <c r="AP5" s="1157"/>
      <c r="AS5" s="183"/>
      <c r="AT5" s="1011"/>
      <c r="AU5" s="1011"/>
      <c r="AV5" s="1011"/>
      <c r="AW5" s="1011"/>
      <c r="AX5" s="1011"/>
      <c r="AY5" s="1011"/>
      <c r="AZ5" s="1011"/>
      <c r="BA5" s="184"/>
      <c r="CE5" s="988" t="s">
        <v>2370</v>
      </c>
      <c r="CF5" s="988"/>
      <c r="CG5" s="988"/>
      <c r="CH5" s="988"/>
      <c r="CI5" s="996" t="str">
        <f>IF(OR(G49="処遇加算Ⅰ",AS48="処遇加算Ⅰ"),1,"")</f>
        <v/>
      </c>
      <c r="CJ5" s="997"/>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1"/>
      <c r="AU6" s="1011"/>
      <c r="AV6" s="1011"/>
      <c r="AW6" s="1011"/>
      <c r="AX6" s="1011"/>
      <c r="AY6" s="1011"/>
      <c r="AZ6" s="1011"/>
      <c r="BA6" s="184"/>
      <c r="CE6" s="988" t="s">
        <v>2373</v>
      </c>
      <c r="CF6" s="988"/>
      <c r="CG6" s="988"/>
      <c r="CH6" s="988"/>
      <c r="CI6" s="99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7"/>
    </row>
    <row r="7" spans="1:88" ht="15.0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1"/>
      <c r="AU7" s="1011"/>
      <c r="AV7" s="1011"/>
      <c r="AW7" s="1011"/>
      <c r="AX7" s="1011"/>
      <c r="AY7" s="1011"/>
      <c r="AZ7" s="1011"/>
      <c r="BA7" s="184"/>
      <c r="CE7" s="1010" t="s">
        <v>2372</v>
      </c>
      <c r="CF7" s="1010"/>
      <c r="CG7" s="1010"/>
      <c r="CH7" s="1010"/>
      <c r="CI7" s="996" t="str">
        <f>IF(AND(AH62=1,AD41=""),1,"")</f>
        <v/>
      </c>
      <c r="CJ7" s="997"/>
    </row>
    <row r="8" spans="1:88" ht="17.2" customHeight="1" thickBot="1">
      <c r="B8" s="1091" t="s">
        <v>2322</v>
      </c>
      <c r="C8" s="1092"/>
      <c r="D8" s="1092"/>
      <c r="E8" s="1092"/>
      <c r="F8" s="1092"/>
      <c r="G8" s="1092"/>
      <c r="H8" s="1092"/>
      <c r="I8" s="1092"/>
      <c r="J8" s="1092"/>
      <c r="K8" s="1092"/>
      <c r="L8" s="1092"/>
      <c r="M8" s="1092"/>
      <c r="N8" s="1092"/>
      <c r="O8" s="1092"/>
      <c r="P8" s="1092"/>
      <c r="Q8" s="1092"/>
      <c r="R8" s="1092"/>
      <c r="S8" s="1093"/>
      <c r="T8" s="1023" t="s">
        <v>12</v>
      </c>
      <c r="U8" s="1024"/>
      <c r="V8" s="1133" t="str">
        <f>IFERROR(IF(VLOOKUP(AS1,【参考】数式用2!E6:L23,3,FALSE)="","",VLOOKUP(AS1,【参考】数式用2!E6:L23,3,FALSE)),"")</f>
        <v/>
      </c>
      <c r="W8" s="1134"/>
      <c r="X8" s="1134"/>
      <c r="Y8" s="1134"/>
      <c r="Z8" s="1135"/>
      <c r="AA8" s="1148" t="str">
        <f>IFERROR(VLOOKUP(AS1,【参考】数式用2!E6:L23,4,FALSE),"")</f>
        <v/>
      </c>
      <c r="AB8" s="1148"/>
      <c r="AC8" s="1148"/>
      <c r="AD8" s="1148"/>
      <c r="AE8" s="1148"/>
      <c r="AF8" s="1148"/>
      <c r="AG8" s="1148"/>
      <c r="AH8" s="1148"/>
      <c r="AI8" s="1148"/>
      <c r="AJ8" s="1148"/>
      <c r="AK8" s="1148"/>
      <c r="AL8" s="1148"/>
      <c r="AM8" s="1148"/>
      <c r="AN8" s="1148"/>
      <c r="AO8" s="1148"/>
      <c r="AP8" s="1149"/>
      <c r="AS8" s="183"/>
      <c r="AT8" s="992" t="str">
        <f>IF(L9="ベア加算","",IF(OR(V8="新加算Ⅰ",V8="新加算Ⅱ",V8="新加算Ⅲ",V8="新加算Ⅳ"),"○",""))</f>
        <v/>
      </c>
      <c r="AU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2" t="str">
        <f>IF(OR(V8="新加算Ⅰ",V8="新加算Ⅱ",V8="新加算Ⅲ",V8="新加算Ⅴ(１)",V8="新加算Ⅴ(３)",V8="新加算Ⅴ(８)"),"○","")</f>
        <v/>
      </c>
      <c r="AX8" s="992" t="str">
        <f>IF(OR(V8="新加算Ⅰ",V8="新加算Ⅱ",V8="新加算Ⅴ(１)",V8="新加算Ⅴ(２)",V8="新加算Ⅴ(３)",V8="新加算Ⅴ(４)",V8="新加算Ⅴ(５)",V8="新加算Ⅴ(６)",V8="新加算Ⅴ(７)",V8="新加算Ⅴ(９)",V8="新加算Ⅴ(10)",V8="新加算Ⅴ(12)"),"○","")</f>
        <v/>
      </c>
      <c r="AY8" s="992" t="str">
        <f>IF(OR(V8="新加算Ⅰ",V8="新加算Ⅴ(１)",V8="新加算Ⅴ(２)",V8="新加算Ⅴ(５)",V8="新加算Ⅴ(７)",V8="新加算Ⅴ(10)"),"○","")</f>
        <v/>
      </c>
      <c r="AZ8" s="992" t="str">
        <f>IF(OR(V8="新加算Ⅰ",V8="新加算Ⅱ",V8="新加算Ⅴ(１)",V8="新加算Ⅴ(２)",V8="新加算Ⅴ(３)",V8="新加算Ⅴ(４)",V8="新加算Ⅴ(５)",V8="新加算Ⅴ(６)",V8="新加算Ⅴ(７)",V8="新加算Ⅴ(９)",V8="新加算Ⅴ(10)",V8="新加算Ⅴ(12)"),"○","")</f>
        <v/>
      </c>
      <c r="BA8" s="184"/>
      <c r="CE8" s="1010" t="s">
        <v>2372</v>
      </c>
      <c r="CF8" s="1010"/>
      <c r="CG8" s="1010"/>
      <c r="CH8" s="1010"/>
      <c r="CI8" s="996" t="str">
        <f>IF(AND(AP62=1,AL41=""),1,"")</f>
        <v/>
      </c>
      <c r="CJ8" s="997"/>
    </row>
    <row r="9" spans="1:88" ht="26.2" customHeight="1">
      <c r="B9" s="1094"/>
      <c r="C9" s="1095"/>
      <c r="D9" s="1095"/>
      <c r="E9" s="1095"/>
      <c r="F9" s="1096"/>
      <c r="G9" s="1097"/>
      <c r="H9" s="1098"/>
      <c r="I9" s="1098"/>
      <c r="J9" s="1098"/>
      <c r="K9" s="1099"/>
      <c r="L9" s="1100"/>
      <c r="M9" s="1101"/>
      <c r="N9" s="1101"/>
      <c r="O9" s="1101"/>
      <c r="P9" s="1102"/>
      <c r="Q9" s="1089" t="s">
        <v>2195</v>
      </c>
      <c r="R9" s="1090"/>
      <c r="S9" s="1090"/>
      <c r="T9" s="1023"/>
      <c r="U9" s="1024"/>
      <c r="V9" s="1136" t="str">
        <f>IFERROR(VLOOKUP(Y5,【参考】数式用!$A$5:$AB$27,MATCH(V8,【参考】数式用!$B$4:$AB$4,0)+1,FALSE),"")</f>
        <v/>
      </c>
      <c r="W9" s="1137"/>
      <c r="X9" s="1137"/>
      <c r="Y9" s="1137"/>
      <c r="Z9" s="1138"/>
      <c r="AA9" s="1150"/>
      <c r="AB9" s="1150"/>
      <c r="AC9" s="1150"/>
      <c r="AD9" s="1150"/>
      <c r="AE9" s="1150"/>
      <c r="AF9" s="1150"/>
      <c r="AG9" s="1150"/>
      <c r="AH9" s="1150"/>
      <c r="AI9" s="1150"/>
      <c r="AJ9" s="1150"/>
      <c r="AK9" s="1150"/>
      <c r="AL9" s="1150"/>
      <c r="AM9" s="1150"/>
      <c r="AN9" s="1150"/>
      <c r="AO9" s="1150"/>
      <c r="AP9" s="1151"/>
      <c r="AS9" s="183"/>
      <c r="AT9" s="993"/>
      <c r="AU9" s="993"/>
      <c r="AV9" s="993"/>
      <c r="AW9" s="993"/>
      <c r="AX9" s="993"/>
      <c r="AY9" s="993"/>
      <c r="AZ9" s="993"/>
      <c r="BA9" s="184"/>
      <c r="CE9" s="988" t="s">
        <v>2372</v>
      </c>
      <c r="CF9" s="988"/>
      <c r="CG9" s="988"/>
      <c r="CH9" s="988"/>
      <c r="CI9" s="996" t="str">
        <f>IF(OR(AH62=1,AP62=1),1,"")</f>
        <v/>
      </c>
      <c r="CJ9" s="997"/>
    </row>
    <row r="10" spans="1:88" ht="11.3" customHeight="1">
      <c r="B10" s="1103" t="str">
        <f>IFERROR(VLOOKUP(Y5,【参考】数式用!$A$5:$J$27,MATCH(B9,【参考】数式用!$B$4:$J$4,0)+1,0),"")</f>
        <v/>
      </c>
      <c r="C10" s="1104"/>
      <c r="D10" s="1104"/>
      <c r="E10" s="1104"/>
      <c r="F10" s="1105"/>
      <c r="G10" s="1103" t="str">
        <f>IFERROR(VLOOKUP(Y5,【参考】数式用!$A$5:$J$27,MATCH(G9,【参考】数式用!$B$4:$J$4,0)+1,0),"")</f>
        <v/>
      </c>
      <c r="H10" s="1104"/>
      <c r="I10" s="1104"/>
      <c r="J10" s="1104"/>
      <c r="K10" s="1105"/>
      <c r="L10" s="1103" t="str">
        <f>IFERROR(VLOOKUP(Y5,【参考】数式用!$A$5:$J$27,MATCH(L9,【参考】数式用!$B$4:$J$4,0)+1,0),"")</f>
        <v/>
      </c>
      <c r="M10" s="1104"/>
      <c r="N10" s="1104"/>
      <c r="O10" s="1104"/>
      <c r="P10" s="1105"/>
      <c r="Q10" s="1018">
        <f>SUM(B10,G10,L10)</f>
        <v>0</v>
      </c>
      <c r="R10" s="1019"/>
      <c r="S10" s="1019"/>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96">
        <f>IF(OR(AH63=1,AP63=1),1,0)</f>
        <v>0</v>
      </c>
      <c r="CJ10" s="997"/>
    </row>
    <row r="11" spans="1:88" s="194" customFormat="1" ht="20.3" customHeight="1" thickBot="1">
      <c r="B11" s="1106"/>
      <c r="C11" s="1107"/>
      <c r="D11" s="1107"/>
      <c r="E11" s="1107"/>
      <c r="F11" s="1108"/>
      <c r="G11" s="1106"/>
      <c r="H11" s="1107"/>
      <c r="I11" s="1107"/>
      <c r="J11" s="1107"/>
      <c r="K11" s="1108"/>
      <c r="L11" s="1106"/>
      <c r="M11" s="1107"/>
      <c r="N11" s="1107"/>
      <c r="O11" s="1107"/>
      <c r="P11" s="1108"/>
      <c r="Q11" s="1018"/>
      <c r="R11" s="1019"/>
      <c r="S11" s="1019"/>
      <c r="T11" s="1025"/>
      <c r="U11" s="1024"/>
      <c r="V11" s="1123" t="str">
        <f>IFERROR(IF(VLOOKUP(AS1,【参考】数式用2!E6:L23,5,FALSE)="","",VLOOKUP(AS1,【参考】数式用2!E6:L23,5,FALSE)),"")</f>
        <v/>
      </c>
      <c r="W11" s="1123"/>
      <c r="X11" s="1123"/>
      <c r="Y11" s="1123"/>
      <c r="Z11" s="1123"/>
      <c r="AA11" s="1148" t="str">
        <f>IFERROR(VLOOKUP(AS1,【参考】数式用2!E6:L23,6,FALSE),"")</f>
        <v/>
      </c>
      <c r="AB11" s="1148"/>
      <c r="AC11" s="1148"/>
      <c r="AD11" s="1148"/>
      <c r="AE11" s="1148"/>
      <c r="AF11" s="1148"/>
      <c r="AG11" s="1148"/>
      <c r="AH11" s="1148"/>
      <c r="AI11" s="1148"/>
      <c r="AJ11" s="1148"/>
      <c r="AK11" s="1148"/>
      <c r="AL11" s="1148"/>
      <c r="AM11" s="1148"/>
      <c r="AN11" s="1148"/>
      <c r="AO11" s="1148"/>
      <c r="AP11" s="1149"/>
      <c r="AS11" s="199"/>
      <c r="AT11" s="992" t="str">
        <f>IF(L9="ベア加算","",IF(OR(V11="新加算Ⅰ",V11="新加算Ⅱ",V11="新加算Ⅲ",V11="新加算Ⅳ"),"○",""))</f>
        <v/>
      </c>
      <c r="AU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2" t="str">
        <f>IF(OR(V11="新加算Ⅰ",V11="新加算Ⅱ",V11="新加算Ⅲ",V11="新加算Ⅴ(１)",V11="新加算Ⅴ(３)",V11="新加算Ⅴ(８)"),"○","")</f>
        <v/>
      </c>
      <c r="AX11" s="992" t="str">
        <f>IF(OR(V11="新加算Ⅰ",V11="新加算Ⅱ",V11="新加算Ⅴ(１)",V11="新加算Ⅴ(２)",V11="新加算Ⅴ(３)",V11="新加算Ⅴ(４)",V11="新加算Ⅴ(５)",V11="新加算Ⅴ(６)",V11="新加算Ⅴ(７)",V11="新加算Ⅴ(９)",V11="新加算Ⅴ(10)",V11="新加算Ⅴ(12)"),"○","")</f>
        <v/>
      </c>
      <c r="AY11" s="992" t="str">
        <f>IF(OR(V11="新加算Ⅰ",V11="新加算Ⅴ(１)",V11="新加算Ⅴ(２)",V11="新加算Ⅴ(５)",V11="新加算Ⅴ(７)",V11="新加算Ⅴ(10)"),"○","")</f>
        <v/>
      </c>
      <c r="AZ11" s="992" t="str">
        <f>IF(OR(V11="新加算Ⅰ",V11="新加算Ⅱ",V11="新加算Ⅴ(１)",V11="新加算Ⅴ(２)",V11="新加算Ⅴ(３)",V11="新加算Ⅴ(４)",V11="新加算Ⅴ(５)",V11="新加算Ⅴ(６)",V11="新加算Ⅴ(７)",V11="新加算Ⅴ(９)",V11="新加算Ⅴ(10)",V11="新加算Ⅴ(12)"),"○","")</f>
        <v/>
      </c>
      <c r="BA11" s="200"/>
    </row>
    <row r="12" spans="1:88" ht="25.55" customHeight="1" thickBot="1">
      <c r="A12" s="178"/>
      <c r="B12" s="11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2"/>
      <c r="D12" s="1122"/>
      <c r="E12" s="1122"/>
      <c r="F12" s="1122"/>
      <c r="G12" s="1122"/>
      <c r="H12" s="1122"/>
      <c r="I12" s="1122"/>
      <c r="J12" s="1122"/>
      <c r="K12" s="1122"/>
      <c r="L12" s="1122"/>
      <c r="M12" s="1122"/>
      <c r="N12" s="1122"/>
      <c r="O12" s="1122"/>
      <c r="P12" s="1122"/>
      <c r="Q12" s="1122"/>
      <c r="R12" s="1122"/>
      <c r="S12" s="1122"/>
      <c r="T12" s="1025"/>
      <c r="U12" s="1024"/>
      <c r="V12" s="1142" t="str">
        <f>IFERROR(VLOOKUP(Y5,【参考】数式用!$A$5:$AB$27,MATCH(V11,【参考】数式用!$B$4:$AB$4,0)+1,FALSE),"")</f>
        <v/>
      </c>
      <c r="W12" s="1142"/>
      <c r="X12" s="1142"/>
      <c r="Y12" s="1142"/>
      <c r="Z12" s="1142"/>
      <c r="AA12" s="1150"/>
      <c r="AB12" s="1150"/>
      <c r="AC12" s="1150"/>
      <c r="AD12" s="1150"/>
      <c r="AE12" s="1150"/>
      <c r="AF12" s="1150"/>
      <c r="AG12" s="1150"/>
      <c r="AH12" s="1150"/>
      <c r="AI12" s="1150"/>
      <c r="AJ12" s="1150"/>
      <c r="AK12" s="1150"/>
      <c r="AL12" s="1150"/>
      <c r="AM12" s="1150"/>
      <c r="AN12" s="1150"/>
      <c r="AO12" s="1150"/>
      <c r="AP12" s="1151"/>
      <c r="AS12" s="183"/>
      <c r="AT12" s="993"/>
      <c r="AU12" s="993"/>
      <c r="AV12" s="993"/>
      <c r="AW12" s="993"/>
      <c r="AX12" s="993"/>
      <c r="AY12" s="993"/>
      <c r="AZ12" s="993"/>
      <c r="BA12" s="184"/>
    </row>
    <row r="13" spans="1:88" ht="11.95" customHeight="1">
      <c r="A13" s="178"/>
      <c r="B13" s="1060" t="s">
        <v>2282</v>
      </c>
      <c r="C13" s="1061"/>
      <c r="D13" s="1061"/>
      <c r="E13" s="1061"/>
      <c r="F13" s="1061"/>
      <c r="G13" s="1061"/>
      <c r="H13" s="1061"/>
      <c r="I13" s="1061"/>
      <c r="J13" s="1061"/>
      <c r="K13" s="1061"/>
      <c r="L13" s="1061"/>
      <c r="M13" s="1061"/>
      <c r="N13" s="1061"/>
      <c r="O13" s="1061"/>
      <c r="P13" s="1061"/>
      <c r="Q13" s="1061"/>
      <c r="R13" s="1061"/>
      <c r="S13" s="1062"/>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3" customHeight="1">
      <c r="A14" s="178"/>
      <c r="B14" s="1063"/>
      <c r="C14" s="1064"/>
      <c r="D14" s="1064"/>
      <c r="E14" s="1064"/>
      <c r="F14" s="1064"/>
      <c r="G14" s="1064"/>
      <c r="H14" s="1064"/>
      <c r="I14" s="1064"/>
      <c r="J14" s="1064"/>
      <c r="K14" s="1064"/>
      <c r="L14" s="1064"/>
      <c r="M14" s="1064"/>
      <c r="N14" s="1064"/>
      <c r="O14" s="1064"/>
      <c r="P14" s="1064"/>
      <c r="Q14" s="1064"/>
      <c r="R14" s="1064"/>
      <c r="S14" s="1065"/>
      <c r="U14" s="528"/>
      <c r="V14" s="1123" t="str">
        <f>IFERROR(IF(VLOOKUP(AS1,【参考】数式用2!E6:L23,7,FALSE)="","",VLOOKUP(AS1,【参考】数式用2!E6:L23,7,FALSE)),"")</f>
        <v/>
      </c>
      <c r="W14" s="1123"/>
      <c r="X14" s="1123"/>
      <c r="Y14" s="1123"/>
      <c r="Z14" s="1123"/>
      <c r="AA14" s="1158" t="str">
        <f>IFERROR(VLOOKUP(AS1,【参考】数式用2!E6:L23,8,FALSE),"")</f>
        <v/>
      </c>
      <c r="AB14" s="1148"/>
      <c r="AC14" s="1148"/>
      <c r="AD14" s="1148"/>
      <c r="AE14" s="1148"/>
      <c r="AF14" s="1148"/>
      <c r="AG14" s="1148"/>
      <c r="AH14" s="1148"/>
      <c r="AI14" s="1148"/>
      <c r="AJ14" s="1148"/>
      <c r="AK14" s="1148"/>
      <c r="AL14" s="1148"/>
      <c r="AM14" s="1148"/>
      <c r="AN14" s="1148"/>
      <c r="AO14" s="1148"/>
      <c r="AP14" s="1149"/>
      <c r="AS14" s="183"/>
      <c r="AT14" s="992" t="str">
        <f>IF(L9="ベア加算","",IF(OR(V14="新加算Ⅰ",V14="新加算Ⅱ",V14="新加算Ⅲ",V14="新加算Ⅳ"),"○",""))</f>
        <v/>
      </c>
      <c r="AU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2" t="str">
        <f>IF(OR(V14="新加算Ⅰ",V14="新加算Ⅱ",V14="新加算Ⅲ",V14="新加算Ⅴ(１)",V14="新加算Ⅴ(３)",V14="新加算Ⅴ(８)"),"○","")</f>
        <v/>
      </c>
      <c r="AX14" s="992" t="str">
        <f>IF(OR(V14="新加算Ⅰ",V14="新加算Ⅱ",V14="新加算Ⅴ(１)",V14="新加算Ⅴ(２)",V14="新加算Ⅴ(３)",V14="新加算Ⅴ(４)",V14="新加算Ⅴ(５)",V14="新加算Ⅴ(６)",V14="新加算Ⅴ(７)",V14="新加算Ⅴ(９)",V14="新加算Ⅴ(10)",V14="新加算Ⅴ(12)"),"○","")</f>
        <v/>
      </c>
      <c r="AY14" s="992" t="str">
        <f>IF(OR(V14="新加算Ⅰ",V14="新加算Ⅴ(１)",V14="新加算Ⅴ(２)",V14="新加算Ⅴ(５)",V14="新加算Ⅴ(７)",V14="新加算Ⅴ(10)"),"○","")</f>
        <v/>
      </c>
      <c r="AZ14" s="992" t="str">
        <f>IF(OR(V14="新加算Ⅰ",V14="新加算Ⅱ",V14="新加算Ⅴ(１)",V14="新加算Ⅴ(２)",V14="新加算Ⅴ(３)",V14="新加算Ⅴ(４)",V14="新加算Ⅴ(５)",V14="新加算Ⅴ(６)",V14="新加算Ⅴ(７)",V14="新加算Ⅴ(９)",V14="新加算Ⅴ(10)",V14="新加算Ⅴ(12)"),"○","")</f>
        <v/>
      </c>
      <c r="BA14" s="184"/>
    </row>
    <row r="15" spans="1:88" ht="20.3" customHeight="1">
      <c r="A15" s="178"/>
      <c r="B15" s="1051" t="s">
        <v>2276</v>
      </c>
      <c r="C15" s="1052"/>
      <c r="D15" s="147">
        <v>6</v>
      </c>
      <c r="E15" s="530" t="s">
        <v>2277</v>
      </c>
      <c r="F15" s="147">
        <v>4</v>
      </c>
      <c r="G15" s="530" t="s">
        <v>2278</v>
      </c>
      <c r="H15" s="1053" t="s">
        <v>2279</v>
      </c>
      <c r="I15" s="1053"/>
      <c r="J15" s="1066"/>
      <c r="K15" s="147">
        <v>7</v>
      </c>
      <c r="L15" s="530" t="s">
        <v>2277</v>
      </c>
      <c r="M15" s="147">
        <v>3</v>
      </c>
      <c r="N15" s="530" t="s">
        <v>2278</v>
      </c>
      <c r="O15" s="530" t="s">
        <v>2280</v>
      </c>
      <c r="P15" s="204">
        <f>(K15*12+M15)-(D15*12+F15)+1</f>
        <v>12</v>
      </c>
      <c r="Q15" s="1053" t="s">
        <v>2281</v>
      </c>
      <c r="R15" s="1053"/>
      <c r="S15" s="205" t="s">
        <v>70</v>
      </c>
      <c r="U15" s="528"/>
      <c r="V15" s="1054" t="str">
        <f>IFERROR(VLOOKUP(Y5,【参考】数式用!$A$5:$AB$27,MATCH(V14,【参考】数式用!$B$4:$AB$4,0)+1,FALSE),"")</f>
        <v/>
      </c>
      <c r="W15" s="1055"/>
      <c r="X15" s="1055"/>
      <c r="Y15" s="1055"/>
      <c r="Z15" s="1056"/>
      <c r="AA15" s="1143"/>
      <c r="AB15" s="1144"/>
      <c r="AC15" s="1144"/>
      <c r="AD15" s="1144"/>
      <c r="AE15" s="1144"/>
      <c r="AF15" s="1144"/>
      <c r="AG15" s="1144"/>
      <c r="AH15" s="1144"/>
      <c r="AI15" s="1144"/>
      <c r="AJ15" s="1144"/>
      <c r="AK15" s="1144"/>
      <c r="AL15" s="1144"/>
      <c r="AM15" s="1144"/>
      <c r="AN15" s="1144"/>
      <c r="AO15" s="1144"/>
      <c r="AP15" s="1159"/>
      <c r="AS15" s="183"/>
      <c r="AT15" s="998"/>
      <c r="AU15" s="998"/>
      <c r="AV15" s="998"/>
      <c r="AW15" s="998"/>
      <c r="AX15" s="998"/>
      <c r="AY15" s="998"/>
      <c r="AZ15" s="998"/>
      <c r="BA15" s="184"/>
    </row>
    <row r="16" spans="1:88" ht="6.05" customHeight="1" thickBot="1">
      <c r="A16" s="178"/>
      <c r="B16" s="206"/>
      <c r="C16" s="207"/>
      <c r="D16" s="208"/>
      <c r="E16" s="208"/>
      <c r="F16" s="208"/>
      <c r="G16" s="208"/>
      <c r="H16" s="208"/>
      <c r="I16" s="208"/>
      <c r="J16" s="208"/>
      <c r="K16" s="208"/>
      <c r="L16" s="208"/>
      <c r="M16" s="208"/>
      <c r="N16" s="208"/>
      <c r="O16" s="208"/>
      <c r="P16" s="208"/>
      <c r="Q16" s="208"/>
      <c r="R16" s="208"/>
      <c r="S16" s="209"/>
      <c r="U16" s="528"/>
      <c r="V16" s="1057"/>
      <c r="W16" s="1058"/>
      <c r="X16" s="1058"/>
      <c r="Y16" s="1058"/>
      <c r="Z16" s="1059"/>
      <c r="AA16" s="1160"/>
      <c r="AB16" s="1161"/>
      <c r="AC16" s="1161"/>
      <c r="AD16" s="1161"/>
      <c r="AE16" s="1161"/>
      <c r="AF16" s="1161"/>
      <c r="AG16" s="1161"/>
      <c r="AH16" s="1161"/>
      <c r="AI16" s="1161"/>
      <c r="AJ16" s="1161"/>
      <c r="AK16" s="1161"/>
      <c r="AL16" s="1161"/>
      <c r="AM16" s="1161"/>
      <c r="AN16" s="1161"/>
      <c r="AO16" s="1161"/>
      <c r="AP16" s="1162"/>
      <c r="AS16" s="183"/>
      <c r="AT16" s="993"/>
      <c r="AU16" s="993"/>
      <c r="AV16" s="993"/>
      <c r="AW16" s="993"/>
      <c r="AX16" s="993"/>
      <c r="AY16" s="993"/>
      <c r="AZ16" s="993"/>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1.95" customHeight="1">
      <c r="B18" s="1013" t="s">
        <v>2206</v>
      </c>
      <c r="C18" s="1013"/>
      <c r="D18" s="1013"/>
      <c r="E18" s="1013"/>
      <c r="F18" s="1013"/>
      <c r="G18" s="1013"/>
      <c r="H18" s="1013"/>
      <c r="I18" s="1013"/>
      <c r="J18" s="1013"/>
      <c r="K18" s="1013"/>
      <c r="L18" s="1013"/>
      <c r="M18" s="1013"/>
      <c r="N18" s="1013"/>
      <c r="O18" s="1013"/>
      <c r="P18" s="1013"/>
      <c r="Q18" s="1013"/>
      <c r="R18" s="1013"/>
      <c r="S18" s="1013"/>
      <c r="AI18" s="216"/>
      <c r="AJ18" s="216"/>
      <c r="AK18" s="216"/>
      <c r="AL18" s="216"/>
      <c r="AM18" s="216"/>
      <c r="AN18" s="216"/>
      <c r="AO18" s="216"/>
      <c r="AP18" s="216"/>
      <c r="AQ18" s="216"/>
    </row>
    <row r="19" spans="2:60" ht="6.05" customHeight="1" thickBot="1">
      <c r="B19" s="1013"/>
      <c r="C19" s="1013"/>
      <c r="D19" s="1013"/>
      <c r="E19" s="1013"/>
      <c r="F19" s="1013"/>
      <c r="G19" s="1013"/>
      <c r="H19" s="1013"/>
      <c r="I19" s="1013"/>
      <c r="J19" s="1013"/>
      <c r="K19" s="1013"/>
      <c r="L19" s="1013"/>
      <c r="M19" s="1013"/>
      <c r="N19" s="1013"/>
      <c r="O19" s="1013"/>
      <c r="P19" s="1013"/>
      <c r="Q19" s="1013"/>
      <c r="R19" s="1013"/>
      <c r="S19" s="1013"/>
      <c r="AI19" s="216"/>
      <c r="AJ19" s="216"/>
      <c r="AK19" s="216"/>
      <c r="AL19" s="216"/>
      <c r="AM19" s="216"/>
      <c r="AN19" s="216"/>
      <c r="AO19" s="216"/>
      <c r="AP19" s="216"/>
      <c r="AQ19" s="216"/>
    </row>
    <row r="20" spans="2:60" ht="12.9" customHeight="1">
      <c r="B20" s="1074"/>
      <c r="C20" s="1074"/>
      <c r="D20" s="1074"/>
      <c r="E20" s="1074"/>
      <c r="F20" s="1074"/>
      <c r="G20" s="1074"/>
      <c r="H20" s="1074"/>
      <c r="I20" s="1074"/>
      <c r="J20" s="1074"/>
      <c r="K20" s="1074"/>
      <c r="L20" s="1074"/>
      <c r="M20" s="1074"/>
      <c r="N20" s="1074"/>
      <c r="O20" s="1074"/>
      <c r="P20" s="1074"/>
      <c r="Q20" s="1074"/>
      <c r="R20" s="1074"/>
      <c r="S20" s="1074"/>
      <c r="T20" s="217"/>
      <c r="U20" s="178"/>
      <c r="V20" s="991" t="s">
        <v>239</v>
      </c>
      <c r="W20" s="991"/>
      <c r="X20" s="991"/>
      <c r="Y20" s="991"/>
      <c r="Z20" s="991"/>
      <c r="AA20" s="191"/>
      <c r="AB20" s="191"/>
      <c r="AC20" s="991" t="str">
        <f>IF(F15=4,"R6.4～R6.5",IF(F15=5,"R6.5",""))</f>
        <v>R6.4～R6.5</v>
      </c>
      <c r="AD20" s="991"/>
      <c r="AE20" s="991"/>
      <c r="AF20" s="991"/>
      <c r="AG20" s="991"/>
      <c r="AH20" s="991"/>
      <c r="AI20" s="191"/>
      <c r="AJ20" s="191"/>
      <c r="AK20" s="991" t="str">
        <f>IF(OR(F15=4,F15=5),"R6.6","R"&amp;D15&amp;"."&amp;F15)&amp;"～R"&amp;K15&amp;"."&amp;M15</f>
        <v>R6.6～R7.3</v>
      </c>
      <c r="AL20" s="991"/>
      <c r="AM20" s="991"/>
      <c r="AN20" s="991"/>
      <c r="AO20" s="991"/>
      <c r="AP20" s="991"/>
      <c r="AS20" s="999" t="str">
        <f>IFERROR(VLOOKUP(AS1,【参考】数式用2!E6:S23,9,FALSE),"")</f>
        <v/>
      </c>
      <c r="AT20" s="1000"/>
      <c r="AU20" s="1000"/>
      <c r="AV20" s="1000"/>
      <c r="AW20" s="1000"/>
      <c r="AX20" s="1000"/>
      <c r="AY20" s="1000"/>
      <c r="AZ20" s="1000"/>
      <c r="BA20" s="1000"/>
      <c r="BB20" s="1000"/>
      <c r="BC20" s="1000"/>
      <c r="BD20" s="1000"/>
      <c r="BE20" s="1000"/>
      <c r="BF20" s="1000"/>
      <c r="BG20" s="1000"/>
      <c r="BH20" s="1001"/>
    </row>
    <row r="21" spans="2:60" ht="17.100000000000001" customHeight="1">
      <c r="B21" s="1034" t="s">
        <v>2289</v>
      </c>
      <c r="C21" s="1035"/>
      <c r="D21" s="1035"/>
      <c r="E21" s="1035"/>
      <c r="F21" s="1036"/>
      <c r="G21" s="1116" t="s">
        <v>240</v>
      </c>
      <c r="H21" s="1117"/>
      <c r="I21" s="1117"/>
      <c r="J21" s="1117"/>
      <c r="K21" s="1117"/>
      <c r="L21" s="1117"/>
      <c r="M21" s="1117"/>
      <c r="N21" s="1117"/>
      <c r="O21" s="1117"/>
      <c r="P21" s="1117"/>
      <c r="Q21" s="1117"/>
      <c r="R21" s="1117"/>
      <c r="S21" s="1117"/>
      <c r="T21" s="1118"/>
      <c r="U21" s="218"/>
      <c r="V21" s="526" t="str">
        <f>IFERROR(IF(L9="ベア加算","✓",""),"")</f>
        <v/>
      </c>
      <c r="W21" s="1008" t="s">
        <v>14</v>
      </c>
      <c r="X21" s="1008"/>
      <c r="Y21" s="1008"/>
      <c r="Z21" s="1008"/>
      <c r="AA21" s="1023" t="s">
        <v>12</v>
      </c>
      <c r="AB21" s="1024"/>
      <c r="AC21" s="220"/>
      <c r="AD21" s="1115" t="s">
        <v>14</v>
      </c>
      <c r="AE21" s="1115"/>
      <c r="AF21" s="1115"/>
      <c r="AG21" s="1115"/>
      <c r="AH21" s="1115"/>
      <c r="AI21" s="1023" t="s">
        <v>12</v>
      </c>
      <c r="AJ21" s="1024"/>
      <c r="AK21" s="221"/>
      <c r="AL21" s="1115" t="s">
        <v>14</v>
      </c>
      <c r="AM21" s="1115"/>
      <c r="AN21" s="1115"/>
      <c r="AO21" s="1115"/>
      <c r="AP21" s="1115"/>
      <c r="AS21" s="1002"/>
      <c r="AT21" s="1003"/>
      <c r="AU21" s="1003"/>
      <c r="AV21" s="1003"/>
      <c r="AW21" s="1003"/>
      <c r="AX21" s="1003"/>
      <c r="AY21" s="1003"/>
      <c r="AZ21" s="1003"/>
      <c r="BA21" s="1003"/>
      <c r="BB21" s="1003"/>
      <c r="BC21" s="1003"/>
      <c r="BD21" s="1003"/>
      <c r="BE21" s="1003"/>
      <c r="BF21" s="1003"/>
      <c r="BG21" s="1003"/>
      <c r="BH21" s="1004"/>
    </row>
    <row r="22" spans="2:60" ht="17.100000000000001" customHeight="1" thickBot="1">
      <c r="B22" s="1040"/>
      <c r="C22" s="1041"/>
      <c r="D22" s="1041"/>
      <c r="E22" s="1041"/>
      <c r="F22" s="1042"/>
      <c r="G22" s="1119"/>
      <c r="H22" s="1120"/>
      <c r="I22" s="1120"/>
      <c r="J22" s="1120"/>
      <c r="K22" s="1120"/>
      <c r="L22" s="1120"/>
      <c r="M22" s="1120"/>
      <c r="N22" s="1120"/>
      <c r="O22" s="1120"/>
      <c r="P22" s="1120"/>
      <c r="Q22" s="1120"/>
      <c r="R22" s="1120"/>
      <c r="S22" s="1120"/>
      <c r="T22" s="1121"/>
      <c r="U22" s="218"/>
      <c r="V22" s="222" t="str">
        <f>IFERROR(IF(L9="ベア加算なし","✓",""),"")</f>
        <v/>
      </c>
      <c r="W22" s="1030" t="s">
        <v>15</v>
      </c>
      <c r="X22" s="1008"/>
      <c r="Y22" s="1031"/>
      <c r="Z22" s="1032"/>
      <c r="AA22" s="1023"/>
      <c r="AB22" s="1024"/>
      <c r="AC22" s="220"/>
      <c r="AD22" s="1008" t="s">
        <v>15</v>
      </c>
      <c r="AE22" s="1008"/>
      <c r="AF22" s="1008"/>
      <c r="AG22" s="1008"/>
      <c r="AH22" s="1008"/>
      <c r="AI22" s="1023"/>
      <c r="AJ22" s="1024"/>
      <c r="AK22" s="221"/>
      <c r="AL22" s="1008" t="s">
        <v>15</v>
      </c>
      <c r="AM22" s="1008"/>
      <c r="AN22" s="1008"/>
      <c r="AO22" s="1008"/>
      <c r="AP22" s="1008"/>
      <c r="AS22" s="1005"/>
      <c r="AT22" s="1006"/>
      <c r="AU22" s="1006"/>
      <c r="AV22" s="1006"/>
      <c r="AW22" s="1006"/>
      <c r="AX22" s="1006"/>
      <c r="AY22" s="1006"/>
      <c r="AZ22" s="1006"/>
      <c r="BA22" s="1006"/>
      <c r="BB22" s="1006"/>
      <c r="BC22" s="1006"/>
      <c r="BD22" s="1006"/>
      <c r="BE22" s="1006"/>
      <c r="BF22" s="1006"/>
      <c r="BG22" s="1006"/>
      <c r="BH22" s="1007"/>
    </row>
    <row r="23" spans="2:60" ht="11.3"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4" t="s">
        <v>2214</v>
      </c>
      <c r="C24" s="1035"/>
      <c r="D24" s="1035"/>
      <c r="E24" s="1035"/>
      <c r="F24" s="1036"/>
      <c r="G24" s="1116" t="s">
        <v>241</v>
      </c>
      <c r="H24" s="1117"/>
      <c r="I24" s="1117"/>
      <c r="J24" s="1117"/>
      <c r="K24" s="1117"/>
      <c r="L24" s="1117"/>
      <c r="M24" s="1117"/>
      <c r="N24" s="1117"/>
      <c r="O24" s="1117"/>
      <c r="P24" s="1117"/>
      <c r="Q24" s="1117"/>
      <c r="R24" s="1117"/>
      <c r="S24" s="1117"/>
      <c r="T24" s="1118"/>
      <c r="U24" s="218"/>
      <c r="V24" s="526" t="str">
        <f>IFERROR(IF(OR(B9="処遇加算Ⅰ",B9="処遇加算Ⅱ"),"✓",""),"")</f>
        <v/>
      </c>
      <c r="W24" s="1045" t="s">
        <v>2249</v>
      </c>
      <c r="X24" s="1046"/>
      <c r="Y24" s="1046"/>
      <c r="Z24" s="1047"/>
      <c r="AA24" s="1023" t="s">
        <v>12</v>
      </c>
      <c r="AB24" s="1024"/>
      <c r="AC24" s="220"/>
      <c r="AD24" s="1033" t="s">
        <v>14</v>
      </c>
      <c r="AE24" s="1033"/>
      <c r="AF24" s="1033"/>
      <c r="AG24" s="1033"/>
      <c r="AH24" s="1033"/>
      <c r="AI24" s="1023" t="s">
        <v>12</v>
      </c>
      <c r="AJ24" s="1024"/>
      <c r="AK24" s="220"/>
      <c r="AL24" s="1033" t="s">
        <v>14</v>
      </c>
      <c r="AM24" s="1033"/>
      <c r="AN24" s="1033"/>
      <c r="AO24" s="1033"/>
      <c r="AP24" s="1033"/>
      <c r="AS24" s="99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0"/>
      <c r="AU24" s="1000"/>
      <c r="AV24" s="1000"/>
      <c r="AW24" s="1000"/>
      <c r="AX24" s="1000"/>
      <c r="AY24" s="1000"/>
      <c r="AZ24" s="1000"/>
      <c r="BA24" s="1000"/>
      <c r="BB24" s="1000"/>
      <c r="BC24" s="1000"/>
      <c r="BD24" s="1000"/>
      <c r="BE24" s="1000"/>
      <c r="BF24" s="1000"/>
      <c r="BG24" s="1000"/>
      <c r="BH24" s="1001"/>
    </row>
    <row r="25" spans="2:60" ht="20.95" customHeight="1">
      <c r="B25" s="1037"/>
      <c r="C25" s="1038"/>
      <c r="D25" s="1038"/>
      <c r="E25" s="1038"/>
      <c r="F25" s="1039"/>
      <c r="G25" s="1143"/>
      <c r="H25" s="1144"/>
      <c r="I25" s="1144"/>
      <c r="J25" s="1144"/>
      <c r="K25" s="1144"/>
      <c r="L25" s="1144"/>
      <c r="M25" s="1144"/>
      <c r="N25" s="1144"/>
      <c r="O25" s="1144"/>
      <c r="P25" s="1144"/>
      <c r="Q25" s="1144"/>
      <c r="R25" s="1144"/>
      <c r="S25" s="1144"/>
      <c r="T25" s="1145"/>
      <c r="U25" s="218"/>
      <c r="V25" s="526" t="str">
        <f>IFERROR(IF(B9="処遇加算Ⅲ","✓",""),"")</f>
        <v/>
      </c>
      <c r="W25" s="1045" t="s">
        <v>19</v>
      </c>
      <c r="X25" s="1046"/>
      <c r="Y25" s="1046"/>
      <c r="Z25" s="1047"/>
      <c r="AA25" s="1023"/>
      <c r="AB25" s="1024"/>
      <c r="AC25" s="220"/>
      <c r="AD25" s="1009" t="s">
        <v>17</v>
      </c>
      <c r="AE25" s="1009"/>
      <c r="AF25" s="1009"/>
      <c r="AG25" s="1009"/>
      <c r="AH25" s="1009"/>
      <c r="AI25" s="1023"/>
      <c r="AJ25" s="1024"/>
      <c r="AK25" s="221"/>
      <c r="AL25" s="1009" t="s">
        <v>17</v>
      </c>
      <c r="AM25" s="1009"/>
      <c r="AN25" s="1009"/>
      <c r="AO25" s="1009"/>
      <c r="AP25" s="1009"/>
      <c r="AS25" s="1002"/>
      <c r="AT25" s="1003"/>
      <c r="AU25" s="1003"/>
      <c r="AV25" s="1003"/>
      <c r="AW25" s="1003"/>
      <c r="AX25" s="1003"/>
      <c r="AY25" s="1003"/>
      <c r="AZ25" s="1003"/>
      <c r="BA25" s="1003"/>
      <c r="BB25" s="1003"/>
      <c r="BC25" s="1003"/>
      <c r="BD25" s="1003"/>
      <c r="BE25" s="1003"/>
      <c r="BF25" s="1003"/>
      <c r="BG25" s="1003"/>
      <c r="BH25" s="1004"/>
    </row>
    <row r="26" spans="2:60" ht="18" customHeight="1" thickBot="1">
      <c r="B26" s="1040"/>
      <c r="C26" s="1041"/>
      <c r="D26" s="1041"/>
      <c r="E26" s="1041"/>
      <c r="F26" s="1042"/>
      <c r="G26" s="1119"/>
      <c r="H26" s="1120"/>
      <c r="I26" s="1120"/>
      <c r="J26" s="1120"/>
      <c r="K26" s="1120"/>
      <c r="L26" s="1120"/>
      <c r="M26" s="1120"/>
      <c r="N26" s="1120"/>
      <c r="O26" s="1120"/>
      <c r="P26" s="1120"/>
      <c r="Q26" s="1120"/>
      <c r="R26" s="1120"/>
      <c r="S26" s="1120"/>
      <c r="T26" s="1121"/>
      <c r="U26" s="192"/>
      <c r="V26" s="526" t="str">
        <f>IFERROR(IF(B9="処遇加算なし","✓",""),"")</f>
        <v/>
      </c>
      <c r="W26" s="1045" t="s">
        <v>2250</v>
      </c>
      <c r="X26" s="1046"/>
      <c r="Y26" s="1046"/>
      <c r="Z26" s="1047"/>
      <c r="AA26" s="1023"/>
      <c r="AB26" s="1024"/>
      <c r="AC26" s="220"/>
      <c r="AD26" s="1033" t="s">
        <v>15</v>
      </c>
      <c r="AE26" s="1033"/>
      <c r="AF26" s="1033"/>
      <c r="AG26" s="1033"/>
      <c r="AH26" s="1033"/>
      <c r="AI26" s="1023"/>
      <c r="AJ26" s="1024"/>
      <c r="AK26" s="221"/>
      <c r="AL26" s="1033" t="s">
        <v>15</v>
      </c>
      <c r="AM26" s="1033"/>
      <c r="AN26" s="1033"/>
      <c r="AO26" s="1033"/>
      <c r="AP26" s="1033"/>
      <c r="AS26" s="1005"/>
      <c r="AT26" s="1006"/>
      <c r="AU26" s="1006"/>
      <c r="AV26" s="1006"/>
      <c r="AW26" s="1006"/>
      <c r="AX26" s="1006"/>
      <c r="AY26" s="1006"/>
      <c r="AZ26" s="1006"/>
      <c r="BA26" s="1006"/>
      <c r="BB26" s="1006"/>
      <c r="BC26" s="1006"/>
      <c r="BD26" s="1006"/>
      <c r="BE26" s="1006"/>
      <c r="BF26" s="1006"/>
      <c r="BG26" s="1006"/>
      <c r="BH26" s="1007"/>
    </row>
    <row r="27" spans="2:60" ht="11.3"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4" t="s">
        <v>2215</v>
      </c>
      <c r="C28" s="1035"/>
      <c r="D28" s="1035"/>
      <c r="E28" s="1035"/>
      <c r="F28" s="1036"/>
      <c r="G28" s="1117" t="s">
        <v>2212</v>
      </c>
      <c r="H28" s="1117"/>
      <c r="I28" s="1117"/>
      <c r="J28" s="1117"/>
      <c r="K28" s="1117"/>
      <c r="L28" s="1117"/>
      <c r="M28" s="1117"/>
      <c r="N28" s="1117"/>
      <c r="O28" s="1117"/>
      <c r="P28" s="1117"/>
      <c r="Q28" s="1117"/>
      <c r="R28" s="1117"/>
      <c r="S28" s="1117"/>
      <c r="T28" s="1118"/>
      <c r="U28" s="218"/>
      <c r="V28" s="526" t="str">
        <f>IFERROR(IF(OR(B9="処遇加算Ⅰ",B9="処遇加算Ⅱ"),"✓",""),"")</f>
        <v/>
      </c>
      <c r="W28" s="1045" t="s">
        <v>2249</v>
      </c>
      <c r="X28" s="1046"/>
      <c r="Y28" s="1046"/>
      <c r="Z28" s="1047"/>
      <c r="AA28" s="1023" t="s">
        <v>12</v>
      </c>
      <c r="AB28" s="1024"/>
      <c r="AC28" s="220"/>
      <c r="AD28" s="1033" t="s">
        <v>14</v>
      </c>
      <c r="AE28" s="1033"/>
      <c r="AF28" s="1033"/>
      <c r="AG28" s="1033"/>
      <c r="AH28" s="1033"/>
      <c r="AI28" s="1023" t="s">
        <v>12</v>
      </c>
      <c r="AJ28" s="1024"/>
      <c r="AK28" s="220"/>
      <c r="AL28" s="1033" t="s">
        <v>14</v>
      </c>
      <c r="AM28" s="1033"/>
      <c r="AN28" s="1033"/>
      <c r="AO28" s="1033"/>
      <c r="AP28" s="1033"/>
      <c r="AS28" s="99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0"/>
      <c r="AU28" s="1000"/>
      <c r="AV28" s="1000"/>
      <c r="AW28" s="1000"/>
      <c r="AX28" s="1000"/>
      <c r="AY28" s="1000"/>
      <c r="AZ28" s="1000"/>
      <c r="BA28" s="1000"/>
      <c r="BB28" s="1000"/>
      <c r="BC28" s="1000"/>
      <c r="BD28" s="1000"/>
      <c r="BE28" s="1000"/>
      <c r="BF28" s="1000"/>
      <c r="BG28" s="1000"/>
      <c r="BH28" s="1001"/>
    </row>
    <row r="29" spans="2:60" ht="20.95" customHeight="1">
      <c r="B29" s="1037"/>
      <c r="C29" s="1038"/>
      <c r="D29" s="1038"/>
      <c r="E29" s="1038"/>
      <c r="F29" s="1039"/>
      <c r="G29" s="1144"/>
      <c r="H29" s="1144"/>
      <c r="I29" s="1144"/>
      <c r="J29" s="1144"/>
      <c r="K29" s="1144"/>
      <c r="L29" s="1144"/>
      <c r="M29" s="1144"/>
      <c r="N29" s="1144"/>
      <c r="O29" s="1144"/>
      <c r="P29" s="1144"/>
      <c r="Q29" s="1144"/>
      <c r="R29" s="1144"/>
      <c r="S29" s="1144"/>
      <c r="T29" s="1145"/>
      <c r="U29" s="218"/>
      <c r="V29" s="526" t="str">
        <f>IFERROR(IF(B9="処遇加算Ⅲ","✓",""),"")</f>
        <v/>
      </c>
      <c r="W29" s="1045" t="s">
        <v>19</v>
      </c>
      <c r="X29" s="1046"/>
      <c r="Y29" s="1046"/>
      <c r="Z29" s="1047"/>
      <c r="AA29" s="1023"/>
      <c r="AB29" s="1024"/>
      <c r="AC29" s="220"/>
      <c r="AD29" s="1009" t="s">
        <v>17</v>
      </c>
      <c r="AE29" s="1009"/>
      <c r="AF29" s="1009"/>
      <c r="AG29" s="1009"/>
      <c r="AH29" s="1009"/>
      <c r="AI29" s="1023"/>
      <c r="AJ29" s="1024"/>
      <c r="AK29" s="221"/>
      <c r="AL29" s="1009" t="s">
        <v>17</v>
      </c>
      <c r="AM29" s="1009"/>
      <c r="AN29" s="1009"/>
      <c r="AO29" s="1009"/>
      <c r="AP29" s="1009"/>
      <c r="AS29" s="1002"/>
      <c r="AT29" s="1003"/>
      <c r="AU29" s="1003"/>
      <c r="AV29" s="1003"/>
      <c r="AW29" s="1003"/>
      <c r="AX29" s="1003"/>
      <c r="AY29" s="1003"/>
      <c r="AZ29" s="1003"/>
      <c r="BA29" s="1003"/>
      <c r="BB29" s="1003"/>
      <c r="BC29" s="1003"/>
      <c r="BD29" s="1003"/>
      <c r="BE29" s="1003"/>
      <c r="BF29" s="1003"/>
      <c r="BG29" s="1003"/>
      <c r="BH29" s="1004"/>
    </row>
    <row r="30" spans="2:60" ht="18" customHeight="1" thickBot="1">
      <c r="B30" s="1040"/>
      <c r="C30" s="1041"/>
      <c r="D30" s="1041"/>
      <c r="E30" s="1041"/>
      <c r="F30" s="1042"/>
      <c r="G30" s="1120"/>
      <c r="H30" s="1120"/>
      <c r="I30" s="1120"/>
      <c r="J30" s="1120"/>
      <c r="K30" s="1120"/>
      <c r="L30" s="1120"/>
      <c r="M30" s="1120"/>
      <c r="N30" s="1120"/>
      <c r="O30" s="1120"/>
      <c r="P30" s="1120"/>
      <c r="Q30" s="1120"/>
      <c r="R30" s="1120"/>
      <c r="S30" s="1120"/>
      <c r="T30" s="1121"/>
      <c r="U30" s="192"/>
      <c r="V30" s="526" t="str">
        <f>IFERROR(IF(B9="処遇加算なし","✓",""),"")</f>
        <v/>
      </c>
      <c r="W30" s="1045" t="s">
        <v>2250</v>
      </c>
      <c r="X30" s="1046"/>
      <c r="Y30" s="1046"/>
      <c r="Z30" s="1047"/>
      <c r="AA30" s="1023"/>
      <c r="AB30" s="1024"/>
      <c r="AC30" s="220"/>
      <c r="AD30" s="1033" t="s">
        <v>15</v>
      </c>
      <c r="AE30" s="1033"/>
      <c r="AF30" s="1033"/>
      <c r="AG30" s="1033"/>
      <c r="AH30" s="1033"/>
      <c r="AI30" s="1023"/>
      <c r="AJ30" s="1024"/>
      <c r="AK30" s="221"/>
      <c r="AL30" s="1033" t="s">
        <v>15</v>
      </c>
      <c r="AM30" s="1033"/>
      <c r="AN30" s="1033"/>
      <c r="AO30" s="1033"/>
      <c r="AP30" s="1033"/>
      <c r="AS30" s="1005"/>
      <c r="AT30" s="1006"/>
      <c r="AU30" s="1006"/>
      <c r="AV30" s="1006"/>
      <c r="AW30" s="1006"/>
      <c r="AX30" s="1006"/>
      <c r="AY30" s="1006"/>
      <c r="AZ30" s="1006"/>
      <c r="BA30" s="1006"/>
      <c r="BB30" s="1006"/>
      <c r="BC30" s="1006"/>
      <c r="BD30" s="1006"/>
      <c r="BE30" s="1006"/>
      <c r="BF30" s="1006"/>
      <c r="BG30" s="1006"/>
      <c r="BH30" s="1007"/>
    </row>
    <row r="31" spans="2:60" ht="11.3"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05" customHeight="1">
      <c r="B32" s="1043" t="s">
        <v>2216</v>
      </c>
      <c r="C32" s="1043"/>
      <c r="D32" s="1043"/>
      <c r="E32" s="1043"/>
      <c r="F32" s="1043"/>
      <c r="G32" s="1044" t="s">
        <v>2213</v>
      </c>
      <c r="H32" s="1044"/>
      <c r="I32" s="1044"/>
      <c r="J32" s="1044"/>
      <c r="K32" s="1044"/>
      <c r="L32" s="1044"/>
      <c r="M32" s="1044"/>
      <c r="N32" s="1044"/>
      <c r="O32" s="1044"/>
      <c r="P32" s="1044"/>
      <c r="Q32" s="1044"/>
      <c r="R32" s="1044"/>
      <c r="S32" s="1044"/>
      <c r="T32" s="1044"/>
      <c r="U32" s="218"/>
      <c r="V32" s="526" t="str">
        <f>IFERROR(IF(B9="処遇加算Ⅰ","✓",""),"")</f>
        <v/>
      </c>
      <c r="W32" s="1030" t="s">
        <v>14</v>
      </c>
      <c r="X32" s="1031"/>
      <c r="Y32" s="1031"/>
      <c r="Z32" s="1032"/>
      <c r="AA32" s="1025" t="s">
        <v>12</v>
      </c>
      <c r="AB32" s="1024"/>
      <c r="AC32" s="220"/>
      <c r="AD32" s="1033" t="s">
        <v>14</v>
      </c>
      <c r="AE32" s="1033"/>
      <c r="AF32" s="1033"/>
      <c r="AG32" s="1033"/>
      <c r="AH32" s="1033"/>
      <c r="AI32" s="1025" t="s">
        <v>12</v>
      </c>
      <c r="AJ32" s="1024"/>
      <c r="AK32" s="220"/>
      <c r="AL32" s="1033" t="s">
        <v>14</v>
      </c>
      <c r="AM32" s="1033"/>
      <c r="AN32" s="1033"/>
      <c r="AO32" s="1033"/>
      <c r="AP32" s="1033"/>
      <c r="AS32" s="99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0"/>
      <c r="AU32" s="1000"/>
      <c r="AV32" s="1000"/>
      <c r="AW32" s="1000"/>
      <c r="AX32" s="1000"/>
      <c r="AY32" s="1000"/>
      <c r="AZ32" s="1000"/>
      <c r="BA32" s="1000"/>
      <c r="BB32" s="1000"/>
      <c r="BC32" s="1000"/>
      <c r="BD32" s="1000"/>
      <c r="BE32" s="1000"/>
      <c r="BF32" s="1000"/>
      <c r="BG32" s="1000"/>
      <c r="BH32" s="1001"/>
    </row>
    <row r="33" spans="2:82" ht="20.95" customHeight="1">
      <c r="B33" s="1043"/>
      <c r="C33" s="1043"/>
      <c r="D33" s="1043"/>
      <c r="E33" s="1043"/>
      <c r="F33" s="1043"/>
      <c r="G33" s="1044"/>
      <c r="H33" s="1044"/>
      <c r="I33" s="1044"/>
      <c r="J33" s="1044"/>
      <c r="K33" s="1044"/>
      <c r="L33" s="1044"/>
      <c r="M33" s="1044"/>
      <c r="N33" s="1044"/>
      <c r="O33" s="1044"/>
      <c r="P33" s="1044"/>
      <c r="Q33" s="1044"/>
      <c r="R33" s="1044"/>
      <c r="S33" s="1044"/>
      <c r="T33" s="1044"/>
      <c r="U33" s="218"/>
      <c r="V33" s="526" t="str">
        <f>IFERROR(IF(AND(B9&lt;&gt;"",B9&lt;&gt;"処遇加算Ⅰ"),"✓",""),"")</f>
        <v/>
      </c>
      <c r="W33" s="1030" t="s">
        <v>15</v>
      </c>
      <c r="X33" s="1031"/>
      <c r="Y33" s="1031"/>
      <c r="Z33" s="1032"/>
      <c r="AA33" s="1025"/>
      <c r="AB33" s="1024"/>
      <c r="AC33" s="220"/>
      <c r="AD33" s="1164" t="s">
        <v>17</v>
      </c>
      <c r="AE33" s="1164"/>
      <c r="AF33" s="1164"/>
      <c r="AG33" s="1164"/>
      <c r="AH33" s="1164"/>
      <c r="AI33" s="1025"/>
      <c r="AJ33" s="1024"/>
      <c r="AK33" s="230"/>
      <c r="AL33" s="1009" t="s">
        <v>17</v>
      </c>
      <c r="AM33" s="1009"/>
      <c r="AN33" s="1009"/>
      <c r="AO33" s="1009"/>
      <c r="AP33" s="1009"/>
      <c r="AS33" s="1002"/>
      <c r="AT33" s="1003"/>
      <c r="AU33" s="1003"/>
      <c r="AV33" s="1003"/>
      <c r="AW33" s="1003"/>
      <c r="AX33" s="1003"/>
      <c r="AY33" s="1003"/>
      <c r="AZ33" s="1003"/>
      <c r="BA33" s="1003"/>
      <c r="BB33" s="1003"/>
      <c r="BC33" s="1003"/>
      <c r="BD33" s="1003"/>
      <c r="BE33" s="1003"/>
      <c r="BF33" s="1003"/>
      <c r="BG33" s="1003"/>
      <c r="BH33" s="1004"/>
    </row>
    <row r="34" spans="2:82" ht="15.05" customHeight="1" thickBot="1">
      <c r="B34" s="1043"/>
      <c r="C34" s="1043"/>
      <c r="D34" s="1043"/>
      <c r="E34" s="1043"/>
      <c r="F34" s="1043"/>
      <c r="G34" s="1044"/>
      <c r="H34" s="1044"/>
      <c r="I34" s="1044"/>
      <c r="J34" s="1044"/>
      <c r="K34" s="1044"/>
      <c r="L34" s="1044"/>
      <c r="M34" s="1044"/>
      <c r="N34" s="1044"/>
      <c r="O34" s="1044"/>
      <c r="P34" s="1044"/>
      <c r="Q34" s="1044"/>
      <c r="R34" s="1044"/>
      <c r="S34" s="1044"/>
      <c r="T34" s="1044"/>
      <c r="U34" s="192"/>
      <c r="V34" s="225"/>
      <c r="W34" s="197"/>
      <c r="X34" s="197"/>
      <c r="Y34" s="197"/>
      <c r="Z34" s="197"/>
      <c r="AA34" s="1025"/>
      <c r="AB34" s="1024"/>
      <c r="AC34" s="220"/>
      <c r="AD34" s="1008" t="s">
        <v>15</v>
      </c>
      <c r="AE34" s="1008"/>
      <c r="AF34" s="1008"/>
      <c r="AG34" s="1008"/>
      <c r="AH34" s="1008"/>
      <c r="AI34" s="1025"/>
      <c r="AJ34" s="1024"/>
      <c r="AK34" s="220"/>
      <c r="AL34" s="1008" t="s">
        <v>15</v>
      </c>
      <c r="AM34" s="1008"/>
      <c r="AN34" s="1008"/>
      <c r="AO34" s="1008"/>
      <c r="AP34" s="1008"/>
      <c r="AS34" s="1005"/>
      <c r="AT34" s="1006"/>
      <c r="AU34" s="1006"/>
      <c r="AV34" s="1006"/>
      <c r="AW34" s="1006"/>
      <c r="AX34" s="1006"/>
      <c r="AY34" s="1006"/>
      <c r="AZ34" s="1006"/>
      <c r="BA34" s="1006"/>
      <c r="BB34" s="1006"/>
      <c r="BC34" s="1006"/>
      <c r="BD34" s="1006"/>
      <c r="BE34" s="1006"/>
      <c r="BF34" s="1006"/>
      <c r="BG34" s="1006"/>
      <c r="BH34" s="1007"/>
    </row>
    <row r="35" spans="2:82" ht="11.3"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3" t="s">
        <v>2217</v>
      </c>
      <c r="C36" s="1043"/>
      <c r="D36" s="1043"/>
      <c r="E36" s="1043"/>
      <c r="F36" s="1043"/>
      <c r="G36" s="1163" t="s">
        <v>2258</v>
      </c>
      <c r="H36" s="1163"/>
      <c r="I36" s="1163"/>
      <c r="J36" s="1163"/>
      <c r="K36" s="1163"/>
      <c r="L36" s="1163"/>
      <c r="M36" s="1163"/>
      <c r="N36" s="1163"/>
      <c r="O36" s="1163"/>
      <c r="P36" s="1163"/>
      <c r="Q36" s="1163"/>
      <c r="R36" s="1163"/>
      <c r="S36" s="1163"/>
      <c r="T36" s="1163"/>
      <c r="U36" s="218"/>
      <c r="V36" s="526" t="str">
        <f>IFERROR(IF(OR(G9="特定加算Ⅰ",G9="特定加算Ⅱ"),"✓",""),"")</f>
        <v/>
      </c>
      <c r="W36" s="1030" t="s">
        <v>14</v>
      </c>
      <c r="X36" s="1031"/>
      <c r="Y36" s="1031"/>
      <c r="Z36" s="1032"/>
      <c r="AA36" s="1023" t="s">
        <v>12</v>
      </c>
      <c r="AB36" s="1024"/>
      <c r="AC36" s="220"/>
      <c r="AD36" s="1008" t="s">
        <v>14</v>
      </c>
      <c r="AE36" s="1008"/>
      <c r="AF36" s="1008"/>
      <c r="AG36" s="1008"/>
      <c r="AH36" s="1008"/>
      <c r="AI36" s="1023" t="s">
        <v>12</v>
      </c>
      <c r="AJ36" s="1024"/>
      <c r="AK36" s="220"/>
      <c r="AL36" s="1008" t="s">
        <v>14</v>
      </c>
      <c r="AM36" s="1008"/>
      <c r="AN36" s="1008"/>
      <c r="AO36" s="1008"/>
      <c r="AP36" s="1008"/>
      <c r="AS36" s="99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0"/>
      <c r="AU36" s="1000"/>
      <c r="AV36" s="1000"/>
      <c r="AW36" s="1000"/>
      <c r="AX36" s="1000"/>
      <c r="AY36" s="1000"/>
      <c r="AZ36" s="1000"/>
      <c r="BA36" s="1000"/>
      <c r="BB36" s="1000"/>
      <c r="BC36" s="1000"/>
      <c r="BD36" s="1000"/>
      <c r="BE36" s="1000"/>
      <c r="BF36" s="1000"/>
      <c r="BG36" s="1000"/>
      <c r="BH36" s="1001"/>
    </row>
    <row r="37" spans="2:82" ht="20.95" customHeight="1">
      <c r="B37" s="1043"/>
      <c r="C37" s="1043"/>
      <c r="D37" s="1043"/>
      <c r="E37" s="1043"/>
      <c r="F37" s="1043"/>
      <c r="G37" s="1163"/>
      <c r="H37" s="1163"/>
      <c r="I37" s="1163"/>
      <c r="J37" s="1163"/>
      <c r="K37" s="1163"/>
      <c r="L37" s="1163"/>
      <c r="M37" s="1163"/>
      <c r="N37" s="1163"/>
      <c r="O37" s="1163"/>
      <c r="P37" s="1163"/>
      <c r="Q37" s="1163"/>
      <c r="R37" s="1163"/>
      <c r="S37" s="1163"/>
      <c r="T37" s="1163"/>
      <c r="U37" s="218"/>
      <c r="V37" s="526" t="str">
        <f>IFERROR(IF(G9="特定加算なし","✓",""),"")</f>
        <v/>
      </c>
      <c r="W37" s="1030" t="s">
        <v>15</v>
      </c>
      <c r="X37" s="1031"/>
      <c r="Y37" s="1031"/>
      <c r="Z37" s="1032"/>
      <c r="AA37" s="1023"/>
      <c r="AB37" s="1024"/>
      <c r="AC37" s="1179" t="s">
        <v>2360</v>
      </c>
      <c r="AD37" s="1180"/>
      <c r="AE37" s="1180"/>
      <c r="AF37" s="1180"/>
      <c r="AG37" s="1181"/>
      <c r="AH37" s="1182"/>
      <c r="AI37" s="1023"/>
      <c r="AJ37" s="1024"/>
      <c r="AK37" s="1179" t="s">
        <v>2360</v>
      </c>
      <c r="AL37" s="1180"/>
      <c r="AM37" s="1180"/>
      <c r="AN37" s="1180"/>
      <c r="AO37" s="1181"/>
      <c r="AP37" s="1182"/>
      <c r="AS37" s="1002"/>
      <c r="AT37" s="1003"/>
      <c r="AU37" s="1003"/>
      <c r="AV37" s="1003"/>
      <c r="AW37" s="1003"/>
      <c r="AX37" s="1003"/>
      <c r="AY37" s="1003"/>
      <c r="AZ37" s="1003"/>
      <c r="BA37" s="1003"/>
      <c r="BB37" s="1003"/>
      <c r="BC37" s="1003"/>
      <c r="BD37" s="1003"/>
      <c r="BE37" s="1003"/>
      <c r="BF37" s="1003"/>
      <c r="BG37" s="1003"/>
      <c r="BH37" s="1004"/>
    </row>
    <row r="38" spans="2:82" ht="17.100000000000001" customHeight="1" thickBot="1">
      <c r="B38" s="1043"/>
      <c r="C38" s="1043"/>
      <c r="D38" s="1043"/>
      <c r="E38" s="1043"/>
      <c r="F38" s="1043"/>
      <c r="G38" s="1163"/>
      <c r="H38" s="1163"/>
      <c r="I38" s="1163"/>
      <c r="J38" s="1163"/>
      <c r="K38" s="1163"/>
      <c r="L38" s="1163"/>
      <c r="M38" s="1163"/>
      <c r="N38" s="1163"/>
      <c r="O38" s="1163"/>
      <c r="P38" s="1163"/>
      <c r="Q38" s="1163"/>
      <c r="R38" s="1163"/>
      <c r="S38" s="1163"/>
      <c r="T38" s="1163"/>
      <c r="U38" s="218"/>
      <c r="Z38" s="233"/>
      <c r="AA38" s="1025"/>
      <c r="AB38" s="1024"/>
      <c r="AC38" s="220"/>
      <c r="AD38" s="1008" t="s">
        <v>15</v>
      </c>
      <c r="AE38" s="1008"/>
      <c r="AF38" s="1008"/>
      <c r="AG38" s="1008"/>
      <c r="AH38" s="1008"/>
      <c r="AI38" s="1023"/>
      <c r="AJ38" s="1024"/>
      <c r="AK38" s="220"/>
      <c r="AL38" s="1008" t="s">
        <v>15</v>
      </c>
      <c r="AM38" s="1008"/>
      <c r="AN38" s="1008"/>
      <c r="AO38" s="1008"/>
      <c r="AP38" s="1008"/>
      <c r="AS38" s="1005"/>
      <c r="AT38" s="1006"/>
      <c r="AU38" s="1006"/>
      <c r="AV38" s="1006"/>
      <c r="AW38" s="1006"/>
      <c r="AX38" s="1006"/>
      <c r="AY38" s="1006"/>
      <c r="AZ38" s="1006"/>
      <c r="BA38" s="1006"/>
      <c r="BB38" s="1006"/>
      <c r="BC38" s="1006"/>
      <c r="BD38" s="1006"/>
      <c r="BE38" s="1006"/>
      <c r="BF38" s="1006"/>
      <c r="BG38" s="1006"/>
      <c r="BH38" s="1007"/>
    </row>
    <row r="39" spans="2:82" ht="11.3"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3" t="s">
        <v>2218</v>
      </c>
      <c r="C40" s="1043"/>
      <c r="D40" s="1043"/>
      <c r="E40" s="1043"/>
      <c r="F40" s="1043"/>
      <c r="G40" s="1044" t="str">
        <f>IFERROR(VLOOKUP(Y5,【参考】数式用!AS5:AT27,2,0),"")</f>
        <v/>
      </c>
      <c r="H40" s="1044"/>
      <c r="I40" s="1044"/>
      <c r="J40" s="1044"/>
      <c r="K40" s="1044"/>
      <c r="L40" s="1044"/>
      <c r="M40" s="1044"/>
      <c r="N40" s="1044"/>
      <c r="O40" s="1044"/>
      <c r="P40" s="1044"/>
      <c r="Q40" s="1044"/>
      <c r="R40" s="1044"/>
      <c r="S40" s="1044"/>
      <c r="T40" s="1044"/>
      <c r="U40" s="192"/>
      <c r="V40" s="526" t="str">
        <f>IFERROR(IF(G9="特定加算Ⅰ","✓",""),"")</f>
        <v/>
      </c>
      <c r="W40" s="1030" t="s">
        <v>14</v>
      </c>
      <c r="X40" s="1031"/>
      <c r="Y40" s="1031"/>
      <c r="Z40" s="1032"/>
      <c r="AA40" s="1023" t="s">
        <v>12</v>
      </c>
      <c r="AB40" s="1024"/>
      <c r="AC40" s="220"/>
      <c r="AD40" s="1008" t="s">
        <v>14</v>
      </c>
      <c r="AE40" s="1008"/>
      <c r="AF40" s="1008"/>
      <c r="AG40" s="1008"/>
      <c r="AH40" s="1008"/>
      <c r="AI40" s="1023" t="s">
        <v>12</v>
      </c>
      <c r="AJ40" s="1024"/>
      <c r="AK40" s="220"/>
      <c r="AL40" s="1008" t="s">
        <v>14</v>
      </c>
      <c r="AM40" s="1008"/>
      <c r="AN40" s="1008"/>
      <c r="AO40" s="1008"/>
      <c r="AP40" s="1008"/>
      <c r="AS40" s="99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0"/>
      <c r="AU40" s="1000"/>
      <c r="AV40" s="1000"/>
      <c r="AW40" s="1000"/>
      <c r="AX40" s="1000"/>
      <c r="AY40" s="1000"/>
      <c r="AZ40" s="1000"/>
      <c r="BA40" s="1000"/>
      <c r="BB40" s="1000"/>
      <c r="BC40" s="1000"/>
      <c r="BD40" s="1000"/>
      <c r="BE40" s="1000"/>
      <c r="BF40" s="1000"/>
      <c r="BG40" s="1000"/>
      <c r="BH40" s="1001"/>
    </row>
    <row r="41" spans="2:82" ht="22.6" customHeight="1">
      <c r="B41" s="1043"/>
      <c r="C41" s="1043"/>
      <c r="D41" s="1043"/>
      <c r="E41" s="1043"/>
      <c r="F41" s="1043"/>
      <c r="G41" s="1044"/>
      <c r="H41" s="1044"/>
      <c r="I41" s="1044"/>
      <c r="J41" s="1044"/>
      <c r="K41" s="1044"/>
      <c r="L41" s="1044"/>
      <c r="M41" s="1044"/>
      <c r="N41" s="1044"/>
      <c r="O41" s="1044"/>
      <c r="P41" s="1044"/>
      <c r="Q41" s="1044"/>
      <c r="R41" s="1044"/>
      <c r="S41" s="1044"/>
      <c r="T41" s="1044"/>
      <c r="U41" s="192"/>
      <c r="V41" s="526" t="str">
        <f>IFERROR(IF(OR(G9="特定加算Ⅱ",G9="特定加算なし"),"✓",""),"")</f>
        <v/>
      </c>
      <c r="W41" s="1030" t="s">
        <v>15</v>
      </c>
      <c r="X41" s="1031"/>
      <c r="Y41" s="1031"/>
      <c r="Z41" s="1032"/>
      <c r="AA41" s="1023"/>
      <c r="AB41" s="1024"/>
      <c r="AC41" s="234" t="s">
        <v>85</v>
      </c>
      <c r="AD41" s="1048"/>
      <c r="AE41" s="1049"/>
      <c r="AF41" s="1049"/>
      <c r="AG41" s="1049"/>
      <c r="AH41" s="1050"/>
      <c r="AI41" s="1023"/>
      <c r="AJ41" s="1024"/>
      <c r="AK41" s="234" t="s">
        <v>85</v>
      </c>
      <c r="AL41" s="1048"/>
      <c r="AM41" s="1049"/>
      <c r="AN41" s="1049"/>
      <c r="AO41" s="1049"/>
      <c r="AP41" s="1050"/>
      <c r="AS41" s="1002"/>
      <c r="AT41" s="1003"/>
      <c r="AU41" s="1003"/>
      <c r="AV41" s="1003"/>
      <c r="AW41" s="1003"/>
      <c r="AX41" s="1003"/>
      <c r="AY41" s="1003"/>
      <c r="AZ41" s="1003"/>
      <c r="BA41" s="1003"/>
      <c r="BB41" s="1003"/>
      <c r="BC41" s="1003"/>
      <c r="BD41" s="1003"/>
      <c r="BE41" s="1003"/>
      <c r="BF41" s="1003"/>
      <c r="BG41" s="1003"/>
      <c r="BH41" s="1004"/>
    </row>
    <row r="42" spans="2:82" ht="17.100000000000001" customHeight="1" thickBot="1">
      <c r="B42" s="1043"/>
      <c r="C42" s="1043"/>
      <c r="D42" s="1043"/>
      <c r="E42" s="1043"/>
      <c r="F42" s="1043"/>
      <c r="G42" s="1044"/>
      <c r="H42" s="1044"/>
      <c r="I42" s="1044"/>
      <c r="J42" s="1044"/>
      <c r="K42" s="1044"/>
      <c r="L42" s="1044"/>
      <c r="M42" s="1044"/>
      <c r="N42" s="1044"/>
      <c r="O42" s="1044"/>
      <c r="P42" s="1044"/>
      <c r="Q42" s="1044"/>
      <c r="R42" s="1044"/>
      <c r="S42" s="1044"/>
      <c r="T42" s="1044"/>
      <c r="U42" s="192"/>
      <c r="V42" s="185"/>
      <c r="W42" s="235"/>
      <c r="X42" s="235"/>
      <c r="Y42" s="235"/>
      <c r="Z42" s="235"/>
      <c r="AA42" s="529"/>
      <c r="AB42" s="529"/>
      <c r="AC42" s="236"/>
      <c r="AD42" s="1008" t="s">
        <v>15</v>
      </c>
      <c r="AE42" s="1008"/>
      <c r="AF42" s="1008"/>
      <c r="AG42" s="1008"/>
      <c r="AH42" s="1008"/>
      <c r="AI42" s="529"/>
      <c r="AJ42" s="529"/>
      <c r="AK42" s="236"/>
      <c r="AL42" s="1008" t="s">
        <v>15</v>
      </c>
      <c r="AM42" s="1008"/>
      <c r="AN42" s="1008"/>
      <c r="AO42" s="1008"/>
      <c r="AP42" s="1008"/>
      <c r="AS42" s="1005"/>
      <c r="AT42" s="1006"/>
      <c r="AU42" s="1006"/>
      <c r="AV42" s="1006"/>
      <c r="AW42" s="1006"/>
      <c r="AX42" s="1006"/>
      <c r="AY42" s="1006"/>
      <c r="AZ42" s="1006"/>
      <c r="BA42" s="1006"/>
      <c r="BB42" s="1006"/>
      <c r="BC42" s="1006"/>
      <c r="BD42" s="1006"/>
      <c r="BE42" s="1006"/>
      <c r="BF42" s="1006"/>
      <c r="BG42" s="1006"/>
      <c r="BH42" s="1007"/>
    </row>
    <row r="43" spans="2:82" ht="11.3"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3" t="s">
        <v>2219</v>
      </c>
      <c r="C44" s="1043"/>
      <c r="D44" s="1043"/>
      <c r="E44" s="1043"/>
      <c r="F44" s="1043"/>
      <c r="G44" s="1044" t="s">
        <v>2156</v>
      </c>
      <c r="H44" s="1044"/>
      <c r="I44" s="1044"/>
      <c r="J44" s="1044"/>
      <c r="K44" s="1044"/>
      <c r="L44" s="1044"/>
      <c r="M44" s="1044"/>
      <c r="N44" s="1044"/>
      <c r="O44" s="1044"/>
      <c r="P44" s="1044"/>
      <c r="Q44" s="1044"/>
      <c r="R44" s="1044"/>
      <c r="S44" s="1044"/>
      <c r="T44" s="1044"/>
      <c r="U44" s="218"/>
      <c r="V44" s="526" t="str">
        <f>IFERROR(IF(OR(G9="特定加算Ⅰ",G9="特定加算Ⅱ"),"✓",""),"")</f>
        <v/>
      </c>
      <c r="W44" s="1030" t="s">
        <v>14</v>
      </c>
      <c r="X44" s="1031"/>
      <c r="Y44" s="1031"/>
      <c r="Z44" s="1032"/>
      <c r="AA44" s="1023" t="s">
        <v>12</v>
      </c>
      <c r="AB44" s="1024"/>
      <c r="AC44" s="220"/>
      <c r="AD44" s="1008" t="s">
        <v>14</v>
      </c>
      <c r="AE44" s="1008"/>
      <c r="AF44" s="1008"/>
      <c r="AG44" s="1008"/>
      <c r="AH44" s="1008"/>
      <c r="AI44" s="1023" t="s">
        <v>12</v>
      </c>
      <c r="AJ44" s="1024"/>
      <c r="AK44" s="220"/>
      <c r="AL44" s="1008" t="s">
        <v>14</v>
      </c>
      <c r="AM44" s="1008"/>
      <c r="AN44" s="1008"/>
      <c r="AO44" s="1008"/>
      <c r="AP44" s="1008"/>
      <c r="AS44" s="999" t="str">
        <f>IFERROR(IF(AS63="○","！R5年度に満たしていた要件を満たさない計画になっている。",IF(OR(AH63=2,AP63=2),VLOOKUP(AS1,【参考】数式用2!E6:S23,15,FALSE),"")),"")</f>
        <v/>
      </c>
      <c r="AT44" s="1000"/>
      <c r="AU44" s="1000"/>
      <c r="AV44" s="1000"/>
      <c r="AW44" s="1000"/>
      <c r="AX44" s="1000"/>
      <c r="AY44" s="1000"/>
      <c r="AZ44" s="1000"/>
      <c r="BA44" s="1000"/>
      <c r="BB44" s="1000"/>
      <c r="BC44" s="1000"/>
      <c r="BD44" s="1000"/>
      <c r="BE44" s="1000"/>
      <c r="BF44" s="1000"/>
      <c r="BG44" s="1000"/>
      <c r="BH44" s="1001"/>
    </row>
    <row r="45" spans="2:82" ht="17.100000000000001" customHeight="1" thickBot="1">
      <c r="B45" s="1043"/>
      <c r="C45" s="1043"/>
      <c r="D45" s="1043"/>
      <c r="E45" s="1043"/>
      <c r="F45" s="1043"/>
      <c r="G45" s="1044"/>
      <c r="H45" s="1044"/>
      <c r="I45" s="1044"/>
      <c r="J45" s="1044"/>
      <c r="K45" s="1044"/>
      <c r="L45" s="1044"/>
      <c r="M45" s="1044"/>
      <c r="N45" s="1044"/>
      <c r="O45" s="1044"/>
      <c r="P45" s="1044"/>
      <c r="Q45" s="1044"/>
      <c r="R45" s="1044"/>
      <c r="S45" s="1044"/>
      <c r="T45" s="1044"/>
      <c r="U45" s="218"/>
      <c r="V45" s="526" t="str">
        <f>IFERROR(IF(G9="特定加算なし","✓",""),"")</f>
        <v/>
      </c>
      <c r="W45" s="1030" t="s">
        <v>15</v>
      </c>
      <c r="X45" s="1031"/>
      <c r="Y45" s="1031"/>
      <c r="Z45" s="1032"/>
      <c r="AA45" s="1023"/>
      <c r="AB45" s="1024"/>
      <c r="AC45" s="220"/>
      <c r="AD45" s="1008" t="s">
        <v>15</v>
      </c>
      <c r="AE45" s="1008"/>
      <c r="AF45" s="1008"/>
      <c r="AG45" s="1008"/>
      <c r="AH45" s="1008"/>
      <c r="AI45" s="1023"/>
      <c r="AJ45" s="1024"/>
      <c r="AK45" s="220"/>
      <c r="AL45" s="1008" t="s">
        <v>15</v>
      </c>
      <c r="AM45" s="1008"/>
      <c r="AN45" s="1008"/>
      <c r="AO45" s="1008"/>
      <c r="AP45" s="1008"/>
      <c r="AS45" s="1005"/>
      <c r="AT45" s="1006"/>
      <c r="AU45" s="1006"/>
      <c r="AV45" s="1006"/>
      <c r="AW45" s="1006"/>
      <c r="AX45" s="1006"/>
      <c r="AY45" s="1006"/>
      <c r="AZ45" s="1006"/>
      <c r="BA45" s="1006"/>
      <c r="BB45" s="1006"/>
      <c r="BC45" s="1006"/>
      <c r="BD45" s="1006"/>
      <c r="BE45" s="1006"/>
      <c r="BF45" s="1006"/>
      <c r="BG45" s="1006"/>
      <c r="BH45" s="1007"/>
      <c r="BO45" s="238"/>
    </row>
    <row r="46" spans="2:82" ht="11.3" customHeight="1">
      <c r="B46" s="224"/>
      <c r="AJ46" s="239"/>
      <c r="AK46" s="239"/>
      <c r="AL46" s="239"/>
      <c r="AM46" s="239"/>
      <c r="AN46" s="239"/>
      <c r="AO46" s="239"/>
      <c r="AP46" s="239"/>
    </row>
    <row r="47" spans="2:82" ht="20.95" customHeight="1">
      <c r="B47" s="1013" t="s">
        <v>2311</v>
      </c>
      <c r="C47" s="1013"/>
      <c r="D47" s="1013"/>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5"/>
      <c r="C48" s="1076"/>
      <c r="D48" s="1076"/>
      <c r="E48" s="1076"/>
      <c r="F48" s="1077"/>
      <c r="G48" s="1026" t="str">
        <f>IF(F15=4,"R6.4～R6.5",IF(F15=5,"R6.5",""))</f>
        <v>R6.4～R6.5</v>
      </c>
      <c r="H48" s="1026"/>
      <c r="I48" s="1026"/>
      <c r="J48" s="1026"/>
      <c r="K48" s="1026"/>
      <c r="L48" s="1026"/>
      <c r="M48" s="1026"/>
      <c r="N48" s="1026"/>
      <c r="O48" s="1026"/>
      <c r="P48" s="1026"/>
      <c r="Q48" s="1026"/>
      <c r="R48" s="1026"/>
      <c r="S48" s="1026"/>
      <c r="T48" s="1026"/>
      <c r="U48" s="1026"/>
      <c r="V48" s="1026"/>
      <c r="W48" s="1026"/>
      <c r="X48" s="1026"/>
      <c r="Y48" s="1026"/>
      <c r="Z48" s="1026"/>
      <c r="AA48" s="1023" t="s">
        <v>12</v>
      </c>
      <c r="AB48" s="1024"/>
      <c r="AC48" s="1026" t="str">
        <f>IF(OR(F15=4,F15=5),"R6.6","R"&amp;D15&amp;"."&amp;F15)&amp;"～R"&amp;K15&amp;"."&amp;M15</f>
        <v>R6.6～R7.3</v>
      </c>
      <c r="AD48" s="1026"/>
      <c r="AE48" s="1026"/>
      <c r="AF48" s="1026"/>
      <c r="AG48" s="1026"/>
      <c r="AH48" s="1026"/>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IFERROR(IF(OR(L9="ベア加算",AND(L9="ベア加算なし",AP57=1)),"ベア加算",IF(AP57=2,"ベア加算なし","")),"")</f>
        <v/>
      </c>
      <c r="BB48" s="1017"/>
      <c r="BC48" s="1017"/>
      <c r="BD48" s="1017"/>
      <c r="BE48" s="1141" t="str">
        <f>AS48&amp;AW48&amp;BA48</f>
        <v>特定加算なし</v>
      </c>
      <c r="BF48" s="1141"/>
      <c r="BG48" s="1141"/>
      <c r="BH48" s="1141"/>
      <c r="BI48" s="1141"/>
      <c r="BJ48" s="1141"/>
      <c r="BK48" s="1141"/>
      <c r="BL48" s="1141"/>
      <c r="BM48" s="1141"/>
      <c r="BN48" s="1141"/>
      <c r="BO48" s="1141"/>
      <c r="BP48" s="1141"/>
      <c r="BQ48" s="241"/>
      <c r="BR48" s="241"/>
      <c r="BS48" s="241"/>
      <c r="BT48" s="241"/>
      <c r="BU48" s="241"/>
      <c r="BV48" s="241"/>
      <c r="BW48" s="241"/>
      <c r="BX48" s="241"/>
      <c r="BY48" s="241"/>
      <c r="BZ48" s="241"/>
      <c r="CD48" s="242"/>
    </row>
    <row r="49" spans="2:82" ht="18" customHeight="1">
      <c r="B49" s="1078" t="s">
        <v>2158</v>
      </c>
      <c r="C49" s="1079"/>
      <c r="D49" s="1079"/>
      <c r="E49" s="1079"/>
      <c r="F49" s="1080"/>
      <c r="G49" s="1027" t="str">
        <f>IFERROR(IF(AND(OR(AH58=1,AH58=2),OR(AH59=1,AH59=2),OR(AH60=1,AH60=2)),"処遇加算Ⅰ",IF(AND(OR(AH58=1,AH58=2),OR(AH59=1,AH59=2),OR(AH60=0,AH60=3)),"処遇加算Ⅱ",IF(OR(OR(AH58=1,AH58=2),OR(AH59=1,AH59=2)),"処遇加算Ⅲ",""))),"")</f>
        <v/>
      </c>
      <c r="H49" s="1028"/>
      <c r="I49" s="1028"/>
      <c r="J49" s="1028"/>
      <c r="K49" s="1029"/>
      <c r="L49" s="1027" t="str">
        <f>IFERROR(IF(G9="","",IF(AND(AH61=1,AH62=1,AH63=1),"特定加算Ⅰ",IF(AND(AH61=1,AH62=2,AH63=1),"特定加算Ⅱ",IF(OR(AH61=2,AH62=2,AH63=2),"特定加算なし","")))),"")</f>
        <v/>
      </c>
      <c r="M49" s="1028"/>
      <c r="N49" s="1028"/>
      <c r="O49" s="1028"/>
      <c r="P49" s="1070"/>
      <c r="Q49" s="1071" t="str">
        <f>IFERROR(IF(OR(L9="ベア加算",AND(L9="ベア加算なし",AH57=1)),"ベア加算",IF(AH57=2,"ベア加算なし","")),"")</f>
        <v/>
      </c>
      <c r="R49" s="1028"/>
      <c r="S49" s="1028"/>
      <c r="T49" s="1028"/>
      <c r="U49" s="1070"/>
      <c r="V49" s="1072" t="s">
        <v>10</v>
      </c>
      <c r="W49" s="1073"/>
      <c r="X49" s="1073"/>
      <c r="Y49" s="1073"/>
      <c r="Z49" s="1073"/>
      <c r="AA49" s="1025"/>
      <c r="AB49" s="1025"/>
      <c r="AC49" s="1168" t="str">
        <f>IFERROR(VLOOKUP(BE48,【参考】数式用2!E6:F23,2,FALSE),"")</f>
        <v/>
      </c>
      <c r="AD49" s="1169"/>
      <c r="AE49" s="1169"/>
      <c r="AF49" s="1169"/>
      <c r="AG49" s="1169"/>
      <c r="AH49" s="117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8" t="s">
        <v>2159</v>
      </c>
      <c r="C50" s="1079"/>
      <c r="D50" s="1079"/>
      <c r="E50" s="1079"/>
      <c r="F50" s="1080"/>
      <c r="G50" s="1084" t="str">
        <f>IFERROR(VLOOKUP(Y5,【参考】数式用!$A$5:$J$27,MATCH(G49,【参考】数式用!$B$4:$J$4,0)+1,0),"")</f>
        <v/>
      </c>
      <c r="H50" s="1085"/>
      <c r="I50" s="1085"/>
      <c r="J50" s="1085"/>
      <c r="K50" s="1086"/>
      <c r="L50" s="1084" t="str">
        <f>IFERROR(VLOOKUP(Y5,【参考】数式用!$A$5:$J$27,MATCH(L49,【参考】数式用!$B$4:$J$4,0)+1,0),"")</f>
        <v/>
      </c>
      <c r="M50" s="1085"/>
      <c r="N50" s="1085"/>
      <c r="O50" s="1085"/>
      <c r="P50" s="1087"/>
      <c r="Q50" s="1088" t="str">
        <f>IFERROR(VLOOKUP(Y5,【参考】数式用!$A$5:$J$27,MATCH(Q49,【参考】数式用!$B$4:$J$4,0)+1,0),"")</f>
        <v/>
      </c>
      <c r="R50" s="1085"/>
      <c r="S50" s="1085"/>
      <c r="T50" s="1085"/>
      <c r="U50" s="1087"/>
      <c r="V50" s="1018">
        <f>SUM(G50,L50,Q50)</f>
        <v>0</v>
      </c>
      <c r="W50" s="1019"/>
      <c r="X50" s="1019"/>
      <c r="Y50" s="1019"/>
      <c r="Z50" s="1019"/>
      <c r="AA50" s="1025"/>
      <c r="AB50" s="1025"/>
      <c r="AC50" s="1020" t="str">
        <f>IFERROR(VLOOKUP(Y5,【参考】数式用!$A$5:$AB$27,MATCH(AC49,【参考】数式用!$B$4:$AB$4,0)+1,FALSE),"")</f>
        <v/>
      </c>
      <c r="AD50" s="1021"/>
      <c r="AE50" s="1021"/>
      <c r="AF50" s="1021"/>
      <c r="AG50" s="1021"/>
      <c r="AH50" s="1022"/>
      <c r="AS50" s="1016" t="s">
        <v>2190</v>
      </c>
      <c r="AT50" s="1016"/>
      <c r="AU50" s="1016"/>
      <c r="AV50" s="1016"/>
      <c r="AW50" s="1016" t="s">
        <v>2191</v>
      </c>
      <c r="AX50" s="1016"/>
      <c r="AY50" s="1016"/>
      <c r="AZ50" s="1016"/>
      <c r="BA50" s="1016" t="s">
        <v>13</v>
      </c>
      <c r="BB50" s="1016"/>
      <c r="BC50" s="1016"/>
      <c r="BD50" s="1016"/>
      <c r="BE50" s="1016" t="s">
        <v>2192</v>
      </c>
      <c r="BF50" s="1016"/>
      <c r="BG50" s="1016"/>
      <c r="BH50" s="1016"/>
      <c r="BI50" s="1016" t="s">
        <v>2195</v>
      </c>
      <c r="BJ50" s="1016"/>
      <c r="BK50" s="1016"/>
      <c r="BL50" s="1016"/>
      <c r="BM50" s="241"/>
      <c r="BN50" s="1016" t="s">
        <v>2194</v>
      </c>
      <c r="BO50" s="1016"/>
      <c r="BP50" s="1016"/>
      <c r="BQ50" s="1016"/>
      <c r="BR50" s="1016"/>
      <c r="BS50" s="1016"/>
      <c r="BT50" s="241"/>
      <c r="BV50" s="980" t="s">
        <v>2197</v>
      </c>
      <c r="BW50" s="981"/>
      <c r="BX50" s="981"/>
      <c r="BY50" s="981"/>
      <c r="BZ50" s="981"/>
      <c r="CA50" s="982"/>
      <c r="CD50" s="242"/>
    </row>
    <row r="51" spans="2:82" ht="17.2" customHeight="1">
      <c r="B51" s="1081" t="s">
        <v>2288</v>
      </c>
      <c r="C51" s="1082"/>
      <c r="D51" s="1082"/>
      <c r="E51" s="1082"/>
      <c r="F51" s="1083"/>
      <c r="G51" s="1012" t="str">
        <f>IFERROR(ROUNDDOWN(ROUND(AM5*G50,0)*P5,0)*H53,"")</f>
        <v/>
      </c>
      <c r="H51" s="1012"/>
      <c r="I51" s="1012"/>
      <c r="J51" s="1012"/>
      <c r="K51" s="148" t="s">
        <v>2283</v>
      </c>
      <c r="L51" s="1067" t="str">
        <f>IFERROR(ROUNDDOWN(ROUND(AM5*L50,0)*P5,0)*H53,"")</f>
        <v/>
      </c>
      <c r="M51" s="1012"/>
      <c r="N51" s="1012"/>
      <c r="O51" s="1012"/>
      <c r="P51" s="148" t="s">
        <v>2283</v>
      </c>
      <c r="Q51" s="1067" t="str">
        <f>IFERROR(ROUNDDOWN(ROUND(AM5*Q50,0)*P5,0)*H53,"")</f>
        <v/>
      </c>
      <c r="R51" s="1012"/>
      <c r="S51" s="1012"/>
      <c r="T51" s="1012"/>
      <c r="U51" s="149" t="s">
        <v>2283</v>
      </c>
      <c r="V51" s="1068">
        <f>IFERROR(SUM(G51,L51,Q51),"")</f>
        <v>0</v>
      </c>
      <c r="W51" s="1069"/>
      <c r="X51" s="1069"/>
      <c r="Y51" s="1069"/>
      <c r="Z51" s="150" t="s">
        <v>2283</v>
      </c>
      <c r="AB51" s="151"/>
      <c r="AC51" s="1067" t="str">
        <f>IFERROR(ROUNDDOWN(ROUND(AM5*AC50,0)*P5,0)*AD53,"")</f>
        <v/>
      </c>
      <c r="AD51" s="1012"/>
      <c r="AE51" s="1012"/>
      <c r="AF51" s="1012"/>
      <c r="AG51" s="1012"/>
      <c r="AH51" s="149" t="s">
        <v>2283</v>
      </c>
      <c r="AS51" s="1015" t="str">
        <f>IFERROR(ROUNDDOWN(ROUND(AM5*(G50-B10),0)*P5,0)*H53,"")</f>
        <v/>
      </c>
      <c r="AT51" s="1015"/>
      <c r="AU51" s="1015"/>
      <c r="AV51" s="1015"/>
      <c r="AW51" s="1015" t="str">
        <f>IFERROR(ROUNDDOWN(ROUND(AM5*(L50-G10),0)*P5,0)*H53,"")</f>
        <v/>
      </c>
      <c r="AX51" s="1015"/>
      <c r="AY51" s="1015"/>
      <c r="AZ51" s="1015"/>
      <c r="BA51" s="1015" t="str">
        <f>IFERROR(ROUNDDOWN(ROUND(AM5*(Q50-L10),0)*P5,0)*H53,"")</f>
        <v/>
      </c>
      <c r="BB51" s="1015"/>
      <c r="BC51" s="1015"/>
      <c r="BD51" s="1015"/>
      <c r="BE51" s="1015" t="str">
        <f>IFERROR(ROUNDDOWN(ROUND(AM5*(AC50-Q10),0)*P5,0)*AD53,"")</f>
        <v/>
      </c>
      <c r="BF51" s="1015"/>
      <c r="BG51" s="1015"/>
      <c r="BH51" s="1015"/>
      <c r="BI51" s="1015">
        <f>SUM(AS51:BH51)</f>
        <v>0</v>
      </c>
      <c r="BJ51" s="1015"/>
      <c r="BK51" s="1015"/>
      <c r="BL51" s="1015"/>
      <c r="BM51" s="241"/>
      <c r="BN51" s="1015" t="str">
        <f>IFERROR(ROUNDDOWN(ROUNDDOWN(ROUND(AM5*(VLOOKUP(Y5,【参考】数式用!$A$5:$AB$27,14,FALSE)),0)*P5,0)*AD53*0.5,0),"")</f>
        <v/>
      </c>
      <c r="BO51" s="1015"/>
      <c r="BP51" s="1015"/>
      <c r="BQ51" s="1015"/>
      <c r="BR51" s="1015"/>
      <c r="BS51" s="1015"/>
      <c r="BT51" s="241"/>
      <c r="BV51" s="983">
        <f>IF(AND(Q49="ベア加算なし",BA48="ベア加算"),ROUNDDOWN(ROUND(AM5*VLOOKUP(Y5,【参考】数式用!$A$5:$AB$27,9,FALSE),0)*P5,0)*AD53,0)</f>
        <v>0</v>
      </c>
      <c r="BW51" s="984"/>
      <c r="BX51" s="984"/>
      <c r="BY51" s="984"/>
      <c r="BZ51" s="984"/>
      <c r="CA51" s="985"/>
      <c r="CD51" s="242"/>
    </row>
    <row r="52" spans="2:82" ht="13.6" customHeight="1">
      <c r="B52" s="1081"/>
      <c r="C52" s="1082"/>
      <c r="D52" s="1082"/>
      <c r="E52" s="1082"/>
      <c r="F52" s="1083"/>
      <c r="G52" s="1147" t="str">
        <f>IFERROR("("&amp;TEXT(G51/H53,"#,##0円")&amp;"/月)","")</f>
        <v/>
      </c>
      <c r="H52" s="1014"/>
      <c r="I52" s="1014"/>
      <c r="J52" s="1014"/>
      <c r="K52" s="1014"/>
      <c r="L52" s="1014" t="str">
        <f>IFERROR("("&amp;TEXT(L51/H53,"#,##0円")&amp;"/月)","")</f>
        <v/>
      </c>
      <c r="M52" s="1014"/>
      <c r="N52" s="1014"/>
      <c r="O52" s="1014"/>
      <c r="P52" s="1014"/>
      <c r="Q52" s="1014" t="str">
        <f>IFERROR("("&amp;TEXT(Q51/H53,"#,##0円")&amp;"/月)","")</f>
        <v/>
      </c>
      <c r="R52" s="1014"/>
      <c r="S52" s="1014"/>
      <c r="T52" s="1014"/>
      <c r="U52" s="1014"/>
      <c r="V52" s="1014" t="str">
        <f>IFERROR("("&amp;TEXT(V51/H53,"#,##0円")&amp;"/月)","")</f>
        <v>(0円/月)</v>
      </c>
      <c r="W52" s="1014"/>
      <c r="X52" s="1014"/>
      <c r="Y52" s="1014"/>
      <c r="Z52" s="1014"/>
      <c r="AB52" s="151"/>
      <c r="AC52" s="1166" t="str">
        <f>IFERROR("("&amp;TEXT(AC51/AD53,"#,##0円")&amp;"/月)","")</f>
        <v/>
      </c>
      <c r="AD52" s="1167"/>
      <c r="AE52" s="1167"/>
      <c r="AF52" s="1167"/>
      <c r="AG52" s="1167"/>
      <c r="AH52" s="1147"/>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3"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05" customHeight="1">
      <c r="BX54" s="248"/>
    </row>
    <row r="55" spans="2:82" ht="18" customHeight="1"/>
    <row r="56" spans="2:82" ht="23.25" customHeight="1">
      <c r="U56" s="1141" t="s">
        <v>239</v>
      </c>
      <c r="V56" s="1141"/>
      <c r="W56" s="1141"/>
      <c r="X56" s="1141"/>
      <c r="Y56" s="1141"/>
      <c r="Z56" s="1141"/>
      <c r="AA56" s="245"/>
      <c r="AB56" s="249"/>
      <c r="AC56" s="1141" t="str">
        <f>IF(F15=4,"R6.4～R6.5",IF(F15=5,"R6.5",""))</f>
        <v>R6.4～R6.5</v>
      </c>
      <c r="AD56" s="1141"/>
      <c r="AE56" s="1141"/>
      <c r="AF56" s="1141"/>
      <c r="AG56" s="1141"/>
      <c r="AH56" s="1141"/>
      <c r="AI56" s="250"/>
      <c r="AJ56" s="249"/>
      <c r="AK56" s="1141" t="str">
        <f>IF(OR(F15=4,F15=5),"R6.6","R"&amp;D15&amp;"."&amp;F15)&amp;"～R"&amp;K15&amp;"."&amp;M15</f>
        <v>R6.6～R7.3</v>
      </c>
      <c r="AL56" s="1141"/>
      <c r="AM56" s="1141"/>
      <c r="AN56" s="1141"/>
      <c r="AO56" s="1141"/>
      <c r="AP56" s="1141"/>
      <c r="AQ56" s="245"/>
      <c r="AR56" s="245"/>
      <c r="AS56" s="1165" t="s">
        <v>2404</v>
      </c>
      <c r="AT56" s="1165"/>
      <c r="AU56" s="1165"/>
      <c r="AV56" s="1165"/>
      <c r="AW56" s="1165" t="s">
        <v>2403</v>
      </c>
      <c r="AX56" s="1165"/>
      <c r="AY56" s="1165"/>
      <c r="AZ56" s="1165"/>
    </row>
    <row r="57" spans="2:82" ht="16" customHeight="1">
      <c r="U57" s="1016" t="s">
        <v>2198</v>
      </c>
      <c r="V57" s="1016"/>
      <c r="W57" s="1016"/>
      <c r="X57" s="1016"/>
      <c r="Y57" s="1016"/>
      <c r="Z57" s="527" t="str">
        <f>IF(AND(B9&lt;&gt;"処遇加算なし",F15=4),IF(V21="✓",1,IF(V22="✓",2,"")),"")</f>
        <v/>
      </c>
      <c r="AA57" s="245"/>
      <c r="AB57" s="249"/>
      <c r="AC57" s="1016" t="s">
        <v>2198</v>
      </c>
      <c r="AD57" s="1016"/>
      <c r="AE57" s="1016"/>
      <c r="AF57" s="1016"/>
      <c r="AG57" s="1016"/>
      <c r="AH57" s="170">
        <f>IF(AND(F15&lt;&gt;4,F15&lt;&gt;5),0,IF(AT8="○",1,0))</f>
        <v>0</v>
      </c>
      <c r="AI57" s="253"/>
      <c r="AJ57" s="249"/>
      <c r="AK57" s="1016" t="s">
        <v>2198</v>
      </c>
      <c r="AL57" s="1016"/>
      <c r="AM57" s="1016"/>
      <c r="AN57" s="1016"/>
      <c r="AO57" s="1016"/>
      <c r="AP57" s="170">
        <f>IF(AT8="○",1,0)</f>
        <v>0</v>
      </c>
      <c r="AQ57" s="245"/>
      <c r="AR57" s="245"/>
      <c r="AS57" s="1178"/>
      <c r="AT57" s="1178"/>
      <c r="AU57" s="1178"/>
      <c r="AV57" s="1178"/>
      <c r="AW57" s="1171"/>
      <c r="AX57" s="1171"/>
      <c r="AY57" s="1171"/>
      <c r="AZ57" s="1171"/>
      <c r="BD57" s="251"/>
      <c r="BF57" s="251"/>
      <c r="BG57" s="251"/>
      <c r="BH57" s="251"/>
      <c r="BI57" s="251"/>
      <c r="BJ57" s="251"/>
      <c r="BK57" s="251"/>
      <c r="BL57" s="251"/>
      <c r="BM57" s="251"/>
      <c r="BN57" s="251"/>
      <c r="BO57" s="251"/>
      <c r="BP57" s="251"/>
      <c r="BQ57" s="251"/>
      <c r="BR57" s="251"/>
      <c r="BS57" s="251"/>
      <c r="BT57" s="251"/>
      <c r="BV57" s="254"/>
    </row>
    <row r="58" spans="2:82" ht="16" customHeight="1">
      <c r="U58" s="1140" t="s">
        <v>2199</v>
      </c>
      <c r="V58" s="1140"/>
      <c r="W58" s="1140"/>
      <c r="X58" s="1140"/>
      <c r="Y58" s="1140"/>
      <c r="Z58" s="527" t="str">
        <f>IF(AND(B9&lt;&gt;"処遇加算なし",F15=4),IF(V24="✓",1,IF(V25="✓",2,IF(V26="✓",3,""))),"")</f>
        <v/>
      </c>
      <c r="AA58" s="245"/>
      <c r="AB58" s="249"/>
      <c r="AC58" s="1140" t="s">
        <v>2199</v>
      </c>
      <c r="AD58" s="1140"/>
      <c r="AE58" s="1140"/>
      <c r="AF58" s="1140"/>
      <c r="AG58" s="1140"/>
      <c r="AH58" s="170">
        <f>IF(AND(F15&lt;&gt;4,F15&lt;&gt;5),0,IF(AU8="○",1,3))</f>
        <v>3</v>
      </c>
      <c r="AI58" s="253"/>
      <c r="AJ58" s="249"/>
      <c r="AK58" s="1140" t="s">
        <v>2199</v>
      </c>
      <c r="AL58" s="1140"/>
      <c r="AM58" s="1140"/>
      <c r="AN58" s="1140"/>
      <c r="AO58" s="1140"/>
      <c r="AP58" s="170">
        <f>IF(AU8="○",1,3)</f>
        <v>3</v>
      </c>
      <c r="AQ58" s="245"/>
      <c r="AR58" s="245"/>
      <c r="AS58" s="1016" t="str">
        <f>IF(OR(AND(Z58=1,AH58=3),AND(Z58=1,AP58=3),AND(Z58=2,AH58=3,AH59=3),AND(Z58=2,AP58=3,AP59=3)),"○","")</f>
        <v/>
      </c>
      <c r="AT58" s="1016"/>
      <c r="AU58" s="1016"/>
      <c r="AV58" s="1016"/>
      <c r="AW58" s="1016" t="str">
        <f>IF(OR(AND(Z58=1,AH58=2),AND(Z58=1,AP58=2),AND(Z58=2,AH58=2,AH59=2),AND(Z58=2,AP58=2,AP59=2)),"○","")</f>
        <v/>
      </c>
      <c r="AX58" s="1016"/>
      <c r="AY58" s="1016"/>
      <c r="AZ58" s="1016"/>
      <c r="BD58" s="251"/>
      <c r="BF58" s="251"/>
      <c r="BG58" s="251"/>
      <c r="BH58" s="251"/>
      <c r="BI58" s="251"/>
      <c r="BJ58" s="251"/>
      <c r="BK58" s="251"/>
      <c r="BL58" s="251"/>
      <c r="BM58" s="251"/>
      <c r="BN58" s="251"/>
      <c r="BO58" s="251"/>
      <c r="BP58" s="251"/>
      <c r="BQ58" s="251"/>
      <c r="BR58" s="251"/>
      <c r="BS58" s="251"/>
      <c r="BT58" s="251"/>
      <c r="BV58" s="254"/>
    </row>
    <row r="59" spans="2:82" ht="16" customHeight="1">
      <c r="U59" s="1140" t="s">
        <v>2200</v>
      </c>
      <c r="V59" s="1140"/>
      <c r="W59" s="1140"/>
      <c r="X59" s="1140"/>
      <c r="Y59" s="1140"/>
      <c r="Z59" s="527" t="str">
        <f>IF(AND(B9&lt;&gt;"処遇加算なし",F15=4),IF(V28="✓",1,IF(V29="✓",2,IF(V30="✓",3,""))),"")</f>
        <v/>
      </c>
      <c r="AA59" s="245"/>
      <c r="AB59" s="249"/>
      <c r="AC59" s="1140" t="s">
        <v>2200</v>
      </c>
      <c r="AD59" s="1140"/>
      <c r="AE59" s="1140"/>
      <c r="AF59" s="1140"/>
      <c r="AG59" s="1140"/>
      <c r="AH59" s="170">
        <f>IF(AND(F15&lt;&gt;4,F15&lt;&gt;5),0,IF(AV8="○",1,3))</f>
        <v>3</v>
      </c>
      <c r="AI59" s="253"/>
      <c r="AJ59" s="249"/>
      <c r="AK59" s="1140" t="s">
        <v>2200</v>
      </c>
      <c r="AL59" s="1140"/>
      <c r="AM59" s="1140"/>
      <c r="AN59" s="1140"/>
      <c r="AO59" s="1140"/>
      <c r="AP59" s="170">
        <f>IF(AV8="○",1,3)</f>
        <v>3</v>
      </c>
      <c r="AQ59" s="245"/>
      <c r="AR59" s="245"/>
      <c r="AS59" s="1016" t="str">
        <f>IF(OR(AND(Z59=1,AH59=3),AND(Z59=1,AP59=3),AND(Z59=2,AH58=3,AH59=3),AND(Z59=2,AP58=3,AP59=3)),"○","")</f>
        <v/>
      </c>
      <c r="AT59" s="1016"/>
      <c r="AU59" s="1016"/>
      <c r="AV59" s="1016"/>
      <c r="AW59" s="1016" t="str">
        <f>IF(OR(AND(Z59=1,AH58=2),AND(Z59=1,AP58=2),AND(Z59=2,AH58=2,AH59=2),AND(Z59=2,AP58=2,AP59=2)),"○","")</f>
        <v/>
      </c>
      <c r="AX59" s="1016"/>
      <c r="AY59" s="1016"/>
      <c r="AZ59" s="1016"/>
      <c r="BD59" s="251"/>
      <c r="BF59" s="251"/>
      <c r="BG59" s="251"/>
      <c r="BH59" s="251"/>
      <c r="BI59" s="251"/>
      <c r="BJ59" s="251"/>
      <c r="BK59" s="251"/>
      <c r="BL59" s="251"/>
      <c r="BM59" s="251"/>
      <c r="BN59" s="251"/>
      <c r="BO59" s="251"/>
      <c r="BP59" s="251"/>
      <c r="BQ59" s="251"/>
      <c r="BR59" s="251"/>
      <c r="BS59" s="251"/>
      <c r="BT59" s="251"/>
      <c r="BV59" s="254"/>
    </row>
    <row r="60" spans="2:82" ht="16" customHeight="1">
      <c r="U60" s="1140" t="s">
        <v>2201</v>
      </c>
      <c r="V60" s="1140"/>
      <c r="W60" s="1140"/>
      <c r="X60" s="1140"/>
      <c r="Y60" s="1140"/>
      <c r="Z60" s="527" t="str">
        <f>IF(AND(B9&lt;&gt;"処遇加算なし",F15=4),IF(V32="✓",1,IF(V33="✓",2,"")),"")</f>
        <v/>
      </c>
      <c r="AA60" s="245"/>
      <c r="AB60" s="249"/>
      <c r="AC60" s="1140" t="s">
        <v>2201</v>
      </c>
      <c r="AD60" s="1140"/>
      <c r="AE60" s="1140"/>
      <c r="AF60" s="1140"/>
      <c r="AG60" s="1140"/>
      <c r="AH60" s="170">
        <f>IF(AND(F15&lt;&gt;4,F15&lt;&gt;5),0,IF(AW8="○",1,3))</f>
        <v>3</v>
      </c>
      <c r="AI60" s="253"/>
      <c r="AJ60" s="249"/>
      <c r="AK60" s="1140" t="s">
        <v>2201</v>
      </c>
      <c r="AL60" s="1140"/>
      <c r="AM60" s="1140"/>
      <c r="AN60" s="1140"/>
      <c r="AO60" s="1140"/>
      <c r="AP60" s="170">
        <f>IF(AW8="○",1,3)</f>
        <v>3</v>
      </c>
      <c r="AQ60" s="245"/>
      <c r="AR60" s="245"/>
      <c r="AS60" s="1172" t="str">
        <f>IF(OR(AND(Z60=1,AH60=3),AND(Z60=1,AP60=3)),"○","")</f>
        <v/>
      </c>
      <c r="AT60" s="1172"/>
      <c r="AU60" s="1172"/>
      <c r="AV60" s="1172"/>
      <c r="AW60" s="1172" t="str">
        <f>IF(OR(AND(Z60=1,AH60=2),AND(Z60=1,AP60=2)),"○","")</f>
        <v/>
      </c>
      <c r="AX60" s="1172"/>
      <c r="AY60" s="1172"/>
      <c r="AZ60" s="1172"/>
      <c r="BD60" s="251"/>
      <c r="BF60" s="251"/>
      <c r="BG60" s="251"/>
      <c r="BH60" s="251"/>
      <c r="BI60" s="251"/>
      <c r="BJ60" s="251"/>
      <c r="BK60" s="251"/>
      <c r="BL60" s="251"/>
      <c r="BM60" s="251"/>
      <c r="BN60" s="251"/>
      <c r="BO60" s="251"/>
      <c r="BP60" s="251"/>
      <c r="BQ60" s="251"/>
      <c r="BR60" s="251"/>
      <c r="BS60" s="251"/>
      <c r="BT60" s="251"/>
      <c r="BV60" s="254"/>
    </row>
    <row r="61" spans="2:82" ht="16" customHeight="1">
      <c r="U61" s="1140" t="s">
        <v>2202</v>
      </c>
      <c r="V61" s="1140"/>
      <c r="W61" s="1140"/>
      <c r="X61" s="1140"/>
      <c r="Y61" s="1140"/>
      <c r="Z61" s="527" t="str">
        <f>IF(AND(B9&lt;&gt;"処遇加算なし",F15=4),IF(V36="✓",1,IF(V37="✓",2,"")),"")</f>
        <v/>
      </c>
      <c r="AA61" s="245"/>
      <c r="AB61" s="249"/>
      <c r="AC61" s="1140" t="s">
        <v>2202</v>
      </c>
      <c r="AD61" s="1140"/>
      <c r="AE61" s="1140"/>
      <c r="AF61" s="1140"/>
      <c r="AG61" s="1140"/>
      <c r="AH61" s="170">
        <f>IF(AND(F15&lt;&gt;4,F15&lt;&gt;5),0,IF(AX8="○",1,2))</f>
        <v>2</v>
      </c>
      <c r="AI61" s="253"/>
      <c r="AJ61" s="249"/>
      <c r="AK61" s="1140" t="s">
        <v>2202</v>
      </c>
      <c r="AL61" s="1140"/>
      <c r="AM61" s="1140"/>
      <c r="AN61" s="1140"/>
      <c r="AO61" s="1140"/>
      <c r="AP61" s="170">
        <f>IF(AX8="○",1,2)</f>
        <v>2</v>
      </c>
      <c r="AQ61" s="245"/>
      <c r="AR61" s="245"/>
      <c r="AS61" s="1016" t="str">
        <f>IF(OR(AND(Z61=1,AH61=2),AND(Z61=1,AP61=2)),"○","")</f>
        <v/>
      </c>
      <c r="AT61" s="1016"/>
      <c r="AU61" s="1016"/>
      <c r="AV61" s="1016"/>
      <c r="AW61" s="1173" t="str">
        <f>IF(OR((AD61-AL61)&lt;0,(AD61-AT61)&lt;0),"!","")</f>
        <v/>
      </c>
      <c r="AX61" s="1173"/>
      <c r="AY61" s="1173"/>
      <c r="AZ61" s="1173"/>
      <c r="BD61" s="251"/>
      <c r="BF61" s="251"/>
      <c r="BG61" s="251"/>
      <c r="BH61" s="251"/>
      <c r="BI61" s="251"/>
      <c r="BJ61" s="251"/>
      <c r="BK61" s="251"/>
      <c r="BL61" s="251"/>
      <c r="BM61" s="251"/>
      <c r="BN61" s="251"/>
      <c r="BO61" s="251"/>
      <c r="BP61" s="251"/>
      <c r="BQ61" s="251"/>
      <c r="BR61" s="251"/>
      <c r="BS61" s="251"/>
      <c r="BT61" s="251"/>
      <c r="BV61" s="254"/>
    </row>
    <row r="62" spans="2:82" ht="16" customHeight="1">
      <c r="U62" s="1140" t="s">
        <v>2203</v>
      </c>
      <c r="V62" s="1140"/>
      <c r="W62" s="1140"/>
      <c r="X62" s="1140"/>
      <c r="Y62" s="1140"/>
      <c r="Z62" s="527" t="str">
        <f>IF(AND(B9&lt;&gt;"処遇加算なし",F15=4),IF(V40="✓",1,IF(V41="✓",2,"")),"")</f>
        <v/>
      </c>
      <c r="AA62" s="245"/>
      <c r="AB62" s="249"/>
      <c r="AC62" s="1140" t="s">
        <v>2203</v>
      </c>
      <c r="AD62" s="1140"/>
      <c r="AE62" s="1140"/>
      <c r="AF62" s="1140"/>
      <c r="AG62" s="1140"/>
      <c r="AH62" s="170">
        <f>IF(AND(F15&lt;&gt;4,F15&lt;&gt;5),0,IF(AY8="○",1,2))</f>
        <v>2</v>
      </c>
      <c r="AI62" s="253"/>
      <c r="AJ62" s="249"/>
      <c r="AK62" s="1140" t="s">
        <v>2203</v>
      </c>
      <c r="AL62" s="1140"/>
      <c r="AM62" s="1140"/>
      <c r="AN62" s="1140"/>
      <c r="AO62" s="1140"/>
      <c r="AP62" s="170">
        <f>IF(AY8="○",1,2)</f>
        <v>2</v>
      </c>
      <c r="AQ62" s="245"/>
      <c r="AR62" s="245"/>
      <c r="AS62" s="1016" t="str">
        <f>IF(OR(AND(Z62=1,AH62=2),AND(Z62=1,AP62=2)),"○","")</f>
        <v/>
      </c>
      <c r="AT62" s="1016"/>
      <c r="AU62" s="1016"/>
      <c r="AV62" s="1016"/>
      <c r="AW62" s="1173" t="str">
        <f>IF(OR((AD62-AL62)&lt;0,(AD62-AT62)&lt;0),"!","")</f>
        <v/>
      </c>
      <c r="AX62" s="1173"/>
      <c r="AY62" s="1173"/>
      <c r="AZ62" s="1173"/>
      <c r="BD62" s="251"/>
      <c r="BF62" s="251"/>
      <c r="BG62" s="251"/>
      <c r="BH62" s="251"/>
      <c r="BI62" s="251"/>
      <c r="BJ62" s="251"/>
      <c r="BK62" s="251"/>
      <c r="BL62" s="251"/>
      <c r="BM62" s="251"/>
      <c r="BN62" s="251"/>
      <c r="BO62" s="251"/>
      <c r="BP62" s="251"/>
      <c r="BQ62" s="251"/>
      <c r="BR62" s="251"/>
      <c r="BS62" s="251"/>
      <c r="BT62" s="251"/>
      <c r="BV62" s="254"/>
    </row>
    <row r="63" spans="2:82" ht="16" customHeight="1">
      <c r="U63" s="1016" t="s">
        <v>2204</v>
      </c>
      <c r="V63" s="1016"/>
      <c r="W63" s="1016"/>
      <c r="X63" s="1016"/>
      <c r="Y63" s="1016"/>
      <c r="Z63" s="527" t="str">
        <f>IF(AND(B9&lt;&gt;"処遇加算なし",F15=4),IF(V44="✓",1,IF(V45="✓",2,"")),"")</f>
        <v/>
      </c>
      <c r="AA63" s="245"/>
      <c r="AB63" s="249"/>
      <c r="AC63" s="1016" t="s">
        <v>2204</v>
      </c>
      <c r="AD63" s="1016"/>
      <c r="AE63" s="1016"/>
      <c r="AF63" s="1016"/>
      <c r="AG63" s="1016"/>
      <c r="AH63" s="170">
        <f>IF(AND(F15&lt;&gt;4,F15&lt;&gt;5),0,IF(AZ8="○",1,2))</f>
        <v>2</v>
      </c>
      <c r="AI63" s="253"/>
      <c r="AJ63" s="249"/>
      <c r="AK63" s="1016" t="s">
        <v>2204</v>
      </c>
      <c r="AL63" s="1016"/>
      <c r="AM63" s="1016"/>
      <c r="AN63" s="1016"/>
      <c r="AO63" s="1016"/>
      <c r="AP63" s="170">
        <f>IF(AZ8="○",1,2)</f>
        <v>2</v>
      </c>
      <c r="AQ63" s="245"/>
      <c r="AR63" s="245"/>
      <c r="AS63" s="1016" t="str">
        <f>IF(OR(AND(Z63=1,AH63=2),AND(Z63=1,AP63=2)),"○","")</f>
        <v/>
      </c>
      <c r="AT63" s="1016"/>
      <c r="AU63" s="1016"/>
      <c r="AV63" s="1016"/>
      <c r="AW63" s="1173" t="str">
        <f>IF(OR((AD63-AL63)&lt;0,(AD63-AT63)&lt;0),"!","")</f>
        <v/>
      </c>
      <c r="AX63" s="1173"/>
      <c r="AY63" s="1173"/>
      <c r="AZ63" s="117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102358</xdr:colOff>
                    <xdr:row>20</xdr:row>
                    <xdr:rowOff>13648</xdr:rowOff>
                  </from>
                  <to>
                    <xdr:col>29</xdr:col>
                    <xdr:colOff>88710</xdr:colOff>
                    <xdr:row>21</xdr:row>
                    <xdr:rowOff>6824</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102358</xdr:colOff>
                    <xdr:row>21</xdr:row>
                    <xdr:rowOff>6824</xdr:rowOff>
                  </from>
                  <to>
                    <xdr:col>29</xdr:col>
                    <xdr:colOff>88710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95534</xdr:colOff>
                    <xdr:row>23</xdr:row>
                    <xdr:rowOff>6824</xdr:rowOff>
                  </from>
                  <to>
                    <xdr:col>29</xdr:col>
                    <xdr:colOff>81887</xdr:colOff>
                    <xdr:row>23</xdr:row>
                    <xdr:rowOff>163773</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95534</xdr:colOff>
                    <xdr:row>24</xdr:row>
                    <xdr:rowOff>20472</xdr:rowOff>
                  </from>
                  <to>
                    <xdr:col>29</xdr:col>
                    <xdr:colOff>81887</xdr:colOff>
                    <xdr:row>24</xdr:row>
                    <xdr:rowOff>177421</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95534</xdr:colOff>
                    <xdr:row>25</xdr:row>
                    <xdr:rowOff>0</xdr:rowOff>
                  </from>
                  <to>
                    <xdr:col>29</xdr:col>
                    <xdr:colOff>81887</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95534</xdr:colOff>
                    <xdr:row>27</xdr:row>
                    <xdr:rowOff>6824</xdr:rowOff>
                  </from>
                  <to>
                    <xdr:col>29</xdr:col>
                    <xdr:colOff>81887</xdr:colOff>
                    <xdr:row>27</xdr:row>
                    <xdr:rowOff>163773</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95534</xdr:colOff>
                    <xdr:row>28</xdr:row>
                    <xdr:rowOff>20472</xdr:rowOff>
                  </from>
                  <to>
                    <xdr:col>29</xdr:col>
                    <xdr:colOff>81887</xdr:colOff>
                    <xdr:row>28</xdr:row>
                    <xdr:rowOff>170597</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95534</xdr:colOff>
                    <xdr:row>29</xdr:row>
                    <xdr:rowOff>6824</xdr:rowOff>
                  </from>
                  <to>
                    <xdr:col>29</xdr:col>
                    <xdr:colOff>81887</xdr:colOff>
                    <xdr:row>29</xdr:row>
                    <xdr:rowOff>150125</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95534</xdr:colOff>
                    <xdr:row>42</xdr:row>
                    <xdr:rowOff>102358</xdr:rowOff>
                  </from>
                  <to>
                    <xdr:col>29</xdr:col>
                    <xdr:colOff>75063</xdr:colOff>
                    <xdr:row>44</xdr:row>
                    <xdr:rowOff>20472</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95534</xdr:colOff>
                    <xdr:row>43</xdr:row>
                    <xdr:rowOff>150125</xdr:rowOff>
                  </from>
                  <to>
                    <xdr:col>29</xdr:col>
                    <xdr:colOff>75063</xdr:colOff>
                    <xdr:row>45</xdr:row>
                    <xdr:rowOff>6824</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95534</xdr:colOff>
                    <xdr:row>43</xdr:row>
                    <xdr:rowOff>13648</xdr:rowOff>
                  </from>
                  <to>
                    <xdr:col>37</xdr:col>
                    <xdr:colOff>81887</xdr:colOff>
                    <xdr:row>43</xdr:row>
                    <xdr:rowOff>143301</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95534</xdr:colOff>
                    <xdr:row>44</xdr:row>
                    <xdr:rowOff>13648</xdr:rowOff>
                  </from>
                  <to>
                    <xdr:col>37</xdr:col>
                    <xdr:colOff>81887</xdr:colOff>
                    <xdr:row>44</xdr:row>
                    <xdr:rowOff>129654</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75063</xdr:colOff>
                    <xdr:row>20</xdr:row>
                    <xdr:rowOff>6824</xdr:rowOff>
                  </from>
                  <to>
                    <xdr:col>29</xdr:col>
                    <xdr:colOff>61415</xdr:colOff>
                    <xdr:row>22</xdr:row>
                    <xdr:rowOff>68239</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27296</xdr:colOff>
                    <xdr:row>22</xdr:row>
                    <xdr:rowOff>95534</xdr:rowOff>
                  </from>
                  <to>
                    <xdr:col>30</xdr:col>
                    <xdr:colOff>40943</xdr:colOff>
                    <xdr:row>27</xdr:row>
                    <xdr:rowOff>20472</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13648</xdr:colOff>
                    <xdr:row>26</xdr:row>
                    <xdr:rowOff>75063</xdr:rowOff>
                  </from>
                  <to>
                    <xdr:col>30</xdr:col>
                    <xdr:colOff>40943</xdr:colOff>
                    <xdr:row>30</xdr:row>
                    <xdr:rowOff>88710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13648</xdr:colOff>
                    <xdr:row>30</xdr:row>
                    <xdr:rowOff>88710</xdr:rowOff>
                  </from>
                  <to>
                    <xdr:col>30</xdr:col>
                    <xdr:colOff>40943</xdr:colOff>
                    <xdr:row>34</xdr:row>
                    <xdr:rowOff>68239</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95534</xdr:colOff>
                    <xdr:row>31</xdr:row>
                    <xdr:rowOff>6824</xdr:rowOff>
                  </from>
                  <to>
                    <xdr:col>29</xdr:col>
                    <xdr:colOff>81887</xdr:colOff>
                    <xdr:row>32</xdr:row>
                    <xdr:rowOff>6824</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95534</xdr:colOff>
                    <xdr:row>32</xdr:row>
                    <xdr:rowOff>34119</xdr:rowOff>
                  </from>
                  <to>
                    <xdr:col>29</xdr:col>
                    <xdr:colOff>81887</xdr:colOff>
                    <xdr:row>32</xdr:row>
                    <xdr:rowOff>163773</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95534</xdr:colOff>
                    <xdr:row>33</xdr:row>
                    <xdr:rowOff>6824</xdr:rowOff>
                  </from>
                  <to>
                    <xdr:col>29</xdr:col>
                    <xdr:colOff>81887</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102358</xdr:colOff>
                    <xdr:row>34</xdr:row>
                    <xdr:rowOff>27296</xdr:rowOff>
                  </from>
                  <to>
                    <xdr:col>30</xdr:col>
                    <xdr:colOff>122830</xdr:colOff>
                    <xdr:row>38</xdr:row>
                    <xdr:rowOff>68239</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61415</xdr:colOff>
                    <xdr:row>42</xdr:row>
                    <xdr:rowOff>61415</xdr:rowOff>
                  </from>
                  <to>
                    <xdr:col>29</xdr:col>
                    <xdr:colOff>109182</xdr:colOff>
                    <xdr:row>45</xdr:row>
                    <xdr:rowOff>75063</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27296</xdr:colOff>
                    <xdr:row>26</xdr:row>
                    <xdr:rowOff>95534</xdr:rowOff>
                  </from>
                  <to>
                    <xdr:col>38</xdr:col>
                    <xdr:colOff>54591</xdr:colOff>
                    <xdr:row>31</xdr:row>
                    <xdr:rowOff>20472</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13648</xdr:colOff>
                    <xdr:row>30</xdr:row>
                    <xdr:rowOff>81887</xdr:rowOff>
                  </from>
                  <to>
                    <xdr:col>39</xdr:col>
                    <xdr:colOff>27296</xdr:colOff>
                    <xdr:row>34</xdr:row>
                    <xdr:rowOff>40943</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81887</xdr:colOff>
                    <xdr:row>33</xdr:row>
                    <xdr:rowOff>129654</xdr:rowOff>
                  </from>
                  <to>
                    <xdr:col>38</xdr:col>
                    <xdr:colOff>88710</xdr:colOff>
                    <xdr:row>38</xdr:row>
                    <xdr:rowOff>61415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20472</xdr:colOff>
                    <xdr:row>38</xdr:row>
                    <xdr:rowOff>75063</xdr:rowOff>
                  </from>
                  <to>
                    <xdr:col>38</xdr:col>
                    <xdr:colOff>116006</xdr:colOff>
                    <xdr:row>41</xdr:row>
                    <xdr:rowOff>143301</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40943</xdr:colOff>
                    <xdr:row>42</xdr:row>
                    <xdr:rowOff>102358</xdr:rowOff>
                  </from>
                  <to>
                    <xdr:col>38</xdr:col>
                    <xdr:colOff>40943</xdr:colOff>
                    <xdr:row>46</xdr:row>
                    <xdr:rowOff>47767</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27296</xdr:colOff>
                    <xdr:row>19</xdr:row>
                    <xdr:rowOff>116006</xdr:rowOff>
                  </from>
                  <to>
                    <xdr:col>30</xdr:col>
                    <xdr:colOff>27296</xdr:colOff>
                    <xdr:row>23</xdr:row>
                    <xdr:rowOff>61415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40943</xdr:colOff>
                    <xdr:row>19</xdr:row>
                    <xdr:rowOff>122830</xdr:rowOff>
                  </from>
                  <to>
                    <xdr:col>38</xdr:col>
                    <xdr:colOff>47767</xdr:colOff>
                    <xdr:row>23</xdr:row>
                    <xdr:rowOff>61415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47767</xdr:colOff>
                    <xdr:row>22</xdr:row>
                    <xdr:rowOff>68239</xdr:rowOff>
                  </from>
                  <to>
                    <xdr:col>38</xdr:col>
                    <xdr:colOff>40943</xdr:colOff>
                    <xdr:row>27</xdr:row>
                    <xdr:rowOff>27296</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95534</xdr:colOff>
                    <xdr:row>39</xdr:row>
                    <xdr:rowOff>0</xdr:rowOff>
                  </from>
                  <to>
                    <xdr:col>37</xdr:col>
                    <xdr:colOff>27296</xdr:colOff>
                    <xdr:row>39</xdr:row>
                    <xdr:rowOff>150125</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95534</xdr:colOff>
                    <xdr:row>40</xdr:row>
                    <xdr:rowOff>197893</xdr:rowOff>
                  </from>
                  <to>
                    <xdr:col>37</xdr:col>
                    <xdr:colOff>20472</xdr:colOff>
                    <xdr:row>41</xdr:row>
                    <xdr:rowOff>143301</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95534</xdr:colOff>
                    <xdr:row>20</xdr:row>
                    <xdr:rowOff>0</xdr:rowOff>
                  </from>
                  <to>
                    <xdr:col>37</xdr:col>
                    <xdr:colOff>81887</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95534</xdr:colOff>
                    <xdr:row>21</xdr:row>
                    <xdr:rowOff>0</xdr:rowOff>
                  </from>
                  <to>
                    <xdr:col>37</xdr:col>
                    <xdr:colOff>81887</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95534</xdr:colOff>
                    <xdr:row>23</xdr:row>
                    <xdr:rowOff>13648</xdr:rowOff>
                  </from>
                  <to>
                    <xdr:col>37</xdr:col>
                    <xdr:colOff>81887</xdr:colOff>
                    <xdr:row>23</xdr:row>
                    <xdr:rowOff>156949</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95534</xdr:colOff>
                    <xdr:row>24</xdr:row>
                    <xdr:rowOff>20472</xdr:rowOff>
                  </from>
                  <to>
                    <xdr:col>37</xdr:col>
                    <xdr:colOff>81887</xdr:colOff>
                    <xdr:row>24</xdr:row>
                    <xdr:rowOff>170597</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95534</xdr:colOff>
                    <xdr:row>25</xdr:row>
                    <xdr:rowOff>6824</xdr:rowOff>
                  </from>
                  <to>
                    <xdr:col>37</xdr:col>
                    <xdr:colOff>20472</xdr:colOff>
                    <xdr:row>25</xdr:row>
                    <xdr:rowOff>150125</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95534</xdr:colOff>
                    <xdr:row>27</xdr:row>
                    <xdr:rowOff>6824</xdr:rowOff>
                  </from>
                  <to>
                    <xdr:col>37</xdr:col>
                    <xdr:colOff>81887</xdr:colOff>
                    <xdr:row>27</xdr:row>
                    <xdr:rowOff>156949</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95534</xdr:colOff>
                    <xdr:row>28</xdr:row>
                    <xdr:rowOff>20472</xdr:rowOff>
                  </from>
                  <to>
                    <xdr:col>37</xdr:col>
                    <xdr:colOff>81887</xdr:colOff>
                    <xdr:row>28</xdr:row>
                    <xdr:rowOff>156949</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95534</xdr:colOff>
                    <xdr:row>28</xdr:row>
                    <xdr:rowOff>184245</xdr:rowOff>
                  </from>
                  <to>
                    <xdr:col>37</xdr:col>
                    <xdr:colOff>75063</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95534</xdr:colOff>
                    <xdr:row>31</xdr:row>
                    <xdr:rowOff>6824</xdr:rowOff>
                  </from>
                  <to>
                    <xdr:col>37</xdr:col>
                    <xdr:colOff>81887</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95534</xdr:colOff>
                    <xdr:row>32</xdr:row>
                    <xdr:rowOff>34119</xdr:rowOff>
                  </from>
                  <to>
                    <xdr:col>37</xdr:col>
                    <xdr:colOff>81887</xdr:colOff>
                    <xdr:row>32</xdr:row>
                    <xdr:rowOff>150125</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95534</xdr:colOff>
                    <xdr:row>32</xdr:row>
                    <xdr:rowOff>177421</xdr:rowOff>
                  </from>
                  <to>
                    <xdr:col>37</xdr:col>
                    <xdr:colOff>75063</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95534</xdr:colOff>
                    <xdr:row>34</xdr:row>
                    <xdr:rowOff>102358</xdr:rowOff>
                  </from>
                  <to>
                    <xdr:col>29</xdr:col>
                    <xdr:colOff>20472</xdr:colOff>
                    <xdr:row>36</xdr:row>
                    <xdr:rowOff>13648</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95534</xdr:colOff>
                    <xdr:row>36</xdr:row>
                    <xdr:rowOff>177421</xdr:rowOff>
                  </from>
                  <to>
                    <xdr:col>29</xdr:col>
                    <xdr:colOff>27296</xdr:colOff>
                    <xdr:row>38</xdr:row>
                    <xdr:rowOff>13648</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102358</xdr:colOff>
                    <xdr:row>38</xdr:row>
                    <xdr:rowOff>95534</xdr:rowOff>
                  </from>
                  <to>
                    <xdr:col>29</xdr:col>
                    <xdr:colOff>13648</xdr:colOff>
                    <xdr:row>40</xdr:row>
                    <xdr:rowOff>13648</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102358</xdr:colOff>
                    <xdr:row>40</xdr:row>
                    <xdr:rowOff>184245</xdr:rowOff>
                  </from>
                  <to>
                    <xdr:col>28</xdr:col>
                    <xdr:colOff>116006</xdr:colOff>
                    <xdr:row>42</xdr:row>
                    <xdr:rowOff>20472</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109182</xdr:colOff>
                    <xdr:row>38</xdr:row>
                    <xdr:rowOff>47767</xdr:rowOff>
                  </from>
                  <to>
                    <xdr:col>30</xdr:col>
                    <xdr:colOff>75063</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102358</xdr:colOff>
                    <xdr:row>34</xdr:row>
                    <xdr:rowOff>88710</xdr:rowOff>
                  </from>
                  <to>
                    <xdr:col>37</xdr:col>
                    <xdr:colOff>88710</xdr:colOff>
                    <xdr:row>36</xdr:row>
                    <xdr:rowOff>13648</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102358</xdr:colOff>
                    <xdr:row>36</xdr:row>
                    <xdr:rowOff>170597</xdr:rowOff>
                  </from>
                  <to>
                    <xdr:col>37</xdr:col>
                    <xdr:colOff>88710</xdr:colOff>
                    <xdr:row>38</xdr:row>
                    <xdr:rowOff>6824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2024-03-11T13:42:51Z</cp:lastPrinted>
  <dcterms:created xsi:type="dcterms:W3CDTF">2015-06-05T18:19:34Z</dcterms:created>
  <dcterms:modified xsi:type="dcterms:W3CDTF">2024-03-28T07:15:57Z</dcterms:modified>
</cp:coreProperties>
</file>