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完成から引抜き\"/>
    </mc:Choice>
  </mc:AlternateContent>
  <bookViews>
    <workbookView xWindow="-11" yWindow="-11" windowWidth="10316" windowHeight="8060"/>
  </bookViews>
  <sheets>
    <sheet name="123" sheetId="8" r:id="rId1"/>
  </sheets>
  <definedNames>
    <definedName name="_xlnm.Print_Area" localSheetId="0">'123'!$A$1:$H$57</definedName>
  </definedNames>
  <calcPr calcId="162913"/>
</workbook>
</file>

<file path=xl/calcChain.xml><?xml version="1.0" encoding="utf-8"?>
<calcChain xmlns="http://schemas.openxmlformats.org/spreadsheetml/2006/main">
  <c r="B41" i="8" l="1"/>
  <c r="B52" i="8"/>
  <c r="B51" i="8"/>
  <c r="B50" i="8"/>
  <c r="B49" i="8"/>
  <c r="B48" i="8"/>
  <c r="B47" i="8"/>
  <c r="B46" i="8"/>
  <c r="B45" i="8"/>
  <c r="B44" i="8"/>
  <c r="B43" i="8"/>
  <c r="B42" i="8"/>
  <c r="E25" i="8"/>
  <c r="E24" i="8"/>
  <c r="E23" i="8"/>
  <c r="E22" i="8"/>
  <c r="E21" i="8"/>
  <c r="E20" i="8"/>
  <c r="E19" i="8"/>
  <c r="E18" i="8"/>
  <c r="E17" i="8"/>
  <c r="E16" i="8"/>
  <c r="E15" i="8"/>
  <c r="E14" i="8"/>
  <c r="D22" i="8"/>
  <c r="D23" i="8"/>
  <c r="D25" i="8"/>
  <c r="D24" i="8"/>
  <c r="D21" i="8"/>
  <c r="D20" i="8"/>
  <c r="D19" i="8"/>
  <c r="D18" i="8"/>
  <c r="D17" i="8"/>
  <c r="D16" i="8"/>
  <c r="D15" i="8"/>
  <c r="D14" i="8"/>
  <c r="C25" i="8"/>
  <c r="C24" i="8"/>
  <c r="C23" i="8"/>
  <c r="C22" i="8"/>
  <c r="C21" i="8"/>
  <c r="C20" i="8"/>
  <c r="C19" i="8"/>
  <c r="C18" i="8"/>
  <c r="C17" i="8"/>
  <c r="C16" i="8"/>
  <c r="C15" i="8"/>
  <c r="C14" i="8"/>
  <c r="B25" i="8" l="1"/>
  <c r="B24" i="8"/>
  <c r="B23" i="8"/>
  <c r="B22" i="8"/>
  <c r="B21" i="8"/>
  <c r="B20" i="8"/>
  <c r="B19" i="8"/>
  <c r="B18" i="8"/>
  <c r="B17" i="8"/>
  <c r="B16" i="8"/>
  <c r="B15" i="8"/>
  <c r="B14" i="8"/>
</calcChain>
</file>

<file path=xl/sharedStrings.xml><?xml version="1.0" encoding="utf-8"?>
<sst xmlns="http://schemas.openxmlformats.org/spreadsheetml/2006/main" count="40" uniqueCount="37">
  <si>
    <t>総　　 数</t>
  </si>
  <si>
    <t>直接搬入</t>
  </si>
  <si>
    <t>（ごみ）</t>
  </si>
  <si>
    <t>(資源物)</t>
  </si>
  <si>
    <t>(単位：ｔ)</t>
  </si>
  <si>
    <t>総　　　数</t>
  </si>
  <si>
    <t>焼　　　却</t>
  </si>
  <si>
    <t>埋　　　立</t>
  </si>
  <si>
    <t>有価物回収</t>
  </si>
  <si>
    <t>焼却残さ</t>
    <rPh sb="0" eb="2">
      <t>ショウキャク</t>
    </rPh>
    <rPh sb="2" eb="3">
      <t>ザン</t>
    </rPh>
    <phoneticPr fontId="4"/>
  </si>
  <si>
    <t>焼却有価</t>
    <rPh sb="0" eb="2">
      <t>ショウキャク</t>
    </rPh>
    <rPh sb="2" eb="4">
      <t>ユウカ</t>
    </rPh>
    <phoneticPr fontId="4"/>
  </si>
  <si>
    <t>プラスチック製容器包装</t>
    <rPh sb="6" eb="7">
      <t>セイ</t>
    </rPh>
    <rPh sb="7" eb="9">
      <t>ヨウキ</t>
    </rPh>
    <rPh sb="9" eb="11">
      <t>ホウソウ</t>
    </rPh>
    <phoneticPr fontId="4"/>
  </si>
  <si>
    <t>直接収集</t>
    <rPh sb="1" eb="2">
      <t>セツ</t>
    </rPh>
    <phoneticPr fontId="4"/>
  </si>
  <si>
    <t>新聞類･その他紙類･布類</t>
    <phoneticPr fontId="4"/>
  </si>
  <si>
    <t>缶･びん･
ペットボトル
の回収量</t>
    <phoneticPr fontId="4"/>
  </si>
  <si>
    <t>使用済み
乾電池・
蛍光管類等</t>
    <rPh sb="0" eb="2">
      <t>シヨウ</t>
    </rPh>
    <rPh sb="2" eb="3">
      <t>ズ</t>
    </rPh>
    <rPh sb="5" eb="8">
      <t>カンデンチ</t>
    </rPh>
    <rPh sb="10" eb="12">
      <t>ケイコウ</t>
    </rPh>
    <rPh sb="12" eb="13">
      <t>カン</t>
    </rPh>
    <rPh sb="13" eb="14">
      <t>ルイ</t>
    </rPh>
    <rPh sb="14" eb="15">
      <t>ナド</t>
    </rPh>
    <phoneticPr fontId="4"/>
  </si>
  <si>
    <r>
      <t>その２　ごみ処分量　</t>
    </r>
    <r>
      <rPr>
        <sz val="9"/>
        <rFont val="ＭＳ 明朝"/>
        <family val="1"/>
        <charset val="128"/>
      </rPr>
      <t>※１</t>
    </r>
    <phoneticPr fontId="4"/>
  </si>
  <si>
    <t>※４　有価物回収には、焼却有価を含まない。</t>
    <rPh sb="3" eb="5">
      <t>ユウカ</t>
    </rPh>
    <rPh sb="5" eb="6">
      <t>ブツ</t>
    </rPh>
    <rPh sb="6" eb="8">
      <t>カイシュウ</t>
    </rPh>
    <rPh sb="11" eb="13">
      <t>ショウキャク</t>
    </rPh>
    <rPh sb="13" eb="15">
      <t>ユウカ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</si>
  <si>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</si>
  <si>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　資料　環境部ごみ減量推進課</t>
    <rPh sb="4" eb="7">
      <t>カンキョウブ</t>
    </rPh>
    <rPh sb="9" eb="11">
      <t>ゲンリョウ</t>
    </rPh>
    <rPh sb="11" eb="13">
      <t>スイシン</t>
    </rPh>
    <phoneticPr fontId="4"/>
  </si>
  <si>
    <t>　資料　環境部ごみ減量推進課　　　</t>
    <rPh sb="4" eb="7">
      <t>カンキョウブ</t>
    </rPh>
    <rPh sb="9" eb="11">
      <t>ゲンリョウ</t>
    </rPh>
    <rPh sb="11" eb="13">
      <t>スイシン</t>
    </rPh>
    <rPh sb="13" eb="14">
      <t>カ</t>
    </rPh>
    <phoneticPr fontId="4"/>
  </si>
  <si>
    <t>※２　焼却は、し尿・下水汚泥を含まない。</t>
    <phoneticPr fontId="4"/>
  </si>
  <si>
    <t>※３　埋立には、焼却残さを含まない。</t>
    <phoneticPr fontId="4"/>
  </si>
  <si>
    <t>（注１）平成17年1月1日、市町村合併により、佐賀関地区の「その他</t>
    <phoneticPr fontId="4"/>
  </si>
  <si>
    <t>　　　　</t>
    <phoneticPr fontId="4"/>
  </si>
  <si>
    <t>　　　　プラスチック」を算入し、平成19年度より全市で「プラス</t>
    <phoneticPr fontId="4"/>
  </si>
  <si>
    <t>　　　　チック製容器包装」を資源物として分別回収を開始。</t>
    <phoneticPr fontId="4"/>
  </si>
  <si>
    <t>（注２）平成19年度より「使用済み乾電池・蛍光管類」を資源物と</t>
    <phoneticPr fontId="4"/>
  </si>
  <si>
    <t>　　　　して分別回収を開始。</t>
    <phoneticPr fontId="4"/>
  </si>
  <si>
    <t>平成29年度</t>
    <rPh sb="0" eb="2">
      <t>ヘイセイ</t>
    </rPh>
    <rPh sb="4" eb="6">
      <t>ネンド</t>
    </rPh>
    <phoneticPr fontId="4"/>
  </si>
  <si>
    <t>123．ごみ処理・資源物回収状況</t>
    <phoneticPr fontId="4"/>
  </si>
  <si>
    <t>年 度
および月</t>
    <phoneticPr fontId="4"/>
  </si>
  <si>
    <t>年度
および月</t>
    <rPh sb="0" eb="2">
      <t>ネンド</t>
    </rPh>
    <rPh sb="6" eb="7">
      <t>ツキ</t>
    </rPh>
    <phoneticPr fontId="4"/>
  </si>
  <si>
    <t xml:space="preserve"> 4月</t>
    <phoneticPr fontId="4"/>
  </si>
  <si>
    <t xml:space="preserve">  4月</t>
    <phoneticPr fontId="4"/>
  </si>
  <si>
    <t>※１　ごみ処分量には、由布市、竹田市、臼杵市、津久見市、宇佐市を含む。</t>
    <rPh sb="23" eb="27">
      <t>ツクミシ</t>
    </rPh>
    <rPh sb="28" eb="31">
      <t>ウサシ</t>
    </rPh>
    <phoneticPr fontId="4"/>
  </si>
  <si>
    <t>その１　ごみ収集量および資源物回収量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</si>
</sst>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#,##0.00\)"/>
    <numFmt numFmtId="177" formatCode="#,##0.00_);[Red]\(#,##0.00\)"/>
    <numFmt numFmtId="178" formatCode="#,##0.00;&quot;△ &quot;#,##0.00"/>
    <numFmt numFmtId="179" formatCode="0.00;&quot;△ &quot;0.00"/>
    <numFmt numFmtId="180" formatCode="#,##0.0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178" fontId="5" fillId="0" borderId="0" xfId="0" applyNumberFormat="1" applyFont="1" applyFill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horizontal="right" vertical="center" wrapText="1"/>
    </xf>
    <xf numFmtId="178" fontId="5" fillId="0" borderId="0" xfId="0" applyNumberFormat="1" applyFont="1" applyFill="1" applyBorder="1"/>
    <xf numFmtId="176" fontId="5" fillId="0" borderId="0" xfId="0" applyNumberFormat="1" applyFont="1" applyFill="1" applyBorder="1" applyAlignment="1">
      <alignment horizontal="right" vertical="center" wrapText="1"/>
    </xf>
    <xf numFmtId="179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Border="1"/>
    <xf numFmtId="0" fontId="6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1" fillId="0" borderId="0" xfId="0" applyFont="1" applyFill="1"/>
    <xf numFmtId="177" fontId="11" fillId="0" borderId="0" xfId="1" applyNumberFormat="1" applyFont="1" applyFill="1" applyAlignment="1" applyProtection="1"/>
    <xf numFmtId="0" fontId="11" fillId="0" borderId="0" xfId="0" applyFont="1" applyFill="1" applyBorder="1"/>
    <xf numFmtId="180" fontId="11" fillId="0" borderId="0" xfId="0" applyNumberFormat="1" applyFont="1" applyFill="1" applyBorder="1"/>
    <xf numFmtId="180" fontId="12" fillId="0" borderId="0" xfId="5" applyNumberFormat="1" applyFont="1" applyFill="1" applyBorder="1" applyAlignment="1" applyProtection="1"/>
    <xf numFmtId="0" fontId="5" fillId="0" borderId="1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178" fontId="6" fillId="0" borderId="1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/>
    <xf numFmtId="179" fontId="6" fillId="0" borderId="0" xfId="0" applyNumberFormat="1" applyFont="1" applyFill="1" applyBorder="1"/>
    <xf numFmtId="178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178" fontId="6" fillId="0" borderId="18" xfId="0" applyNumberFormat="1" applyFont="1" applyFill="1" applyBorder="1" applyAlignment="1">
      <alignment horizontal="right" vertical="center" wrapText="1"/>
    </xf>
    <xf numFmtId="178" fontId="6" fillId="0" borderId="16" xfId="0" applyNumberFormat="1" applyFont="1" applyFill="1" applyBorder="1" applyAlignment="1">
      <alignment horizontal="right" vertical="center" wrapText="1"/>
    </xf>
    <xf numFmtId="178" fontId="6" fillId="0" borderId="17" xfId="0" applyNumberFormat="1" applyFont="1" applyFill="1" applyBorder="1" applyAlignment="1">
      <alignment horizontal="right" vertical="center" wrapText="1"/>
    </xf>
    <xf numFmtId="178" fontId="6" fillId="0" borderId="16" xfId="0" applyNumberFormat="1" applyFont="1" applyFill="1" applyBorder="1" applyAlignment="1"/>
    <xf numFmtId="0" fontId="6" fillId="0" borderId="16" xfId="0" applyFont="1" applyFill="1" applyBorder="1"/>
    <xf numFmtId="176" fontId="6" fillId="0" borderId="0" xfId="0" applyNumberFormat="1" applyFont="1" applyFill="1" applyBorder="1" applyAlignment="1">
      <alignment horizontal="right" vertical="center" wrapText="1"/>
    </xf>
    <xf numFmtId="176" fontId="6" fillId="0" borderId="16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178" fontId="0" fillId="0" borderId="0" xfId="0" applyNumberFormat="1" applyFont="1" applyFill="1"/>
    <xf numFmtId="177" fontId="0" fillId="0" borderId="0" xfId="6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8">
    <cellStyle name="パーセント 2" xfId="3"/>
    <cellStyle name="桁区切り" xfId="1" builtinId="6"/>
    <cellStyle name="桁区切り 2" xfId="6"/>
    <cellStyle name="桁区切り 3" xfId="4"/>
    <cellStyle name="標準" xfId="0" builtinId="0"/>
    <cellStyle name="標準 2" xfId="2"/>
    <cellStyle name="標準 3" xfId="7"/>
    <cellStyle name="標準_19年度(減量預金用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313896</xdr:colOff>
      <xdr:row>33</xdr:row>
      <xdr:rowOff>99230</xdr:rowOff>
    </xdr:from>
    <xdr:to>
      <xdr:col>2</xdr:col>
      <xdr:colOff>846159</xdr:colOff>
      <xdr:row>34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040338" y="6575093"/>
          <a:ext cx="532263" cy="2283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5</xdr:col>
      <xdr:colOff>466714</xdr:colOff>
      <xdr:row>33</xdr:row>
      <xdr:rowOff>104545</xdr:rowOff>
    </xdr:from>
    <xdr:to>
      <xdr:col>6</xdr:col>
      <xdr:colOff>47766</xdr:colOff>
      <xdr:row>33</xdr:row>
      <xdr:rowOff>313898</xdr:rowOff>
    </xdr:to>
    <xdr:sp macro="" textlink="">
      <xdr:nvSpPr>
        <xdr:cNvPr id="3" name="テキスト ボックス 2"/>
        <xdr:cNvSpPr txBox="1"/>
      </xdr:nvSpPr>
      <xdr:spPr>
        <a:xfrm>
          <a:off x="4670224" y="6580408"/>
          <a:ext cx="481805" cy="209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  <xdr:twoCellAnchor>
    <xdr:from>
      <xdr:col>6</xdr:col>
      <xdr:colOff>440021</xdr:colOff>
      <xdr:row>33</xdr:row>
      <xdr:rowOff>99416</xdr:rowOff>
    </xdr:from>
    <xdr:to>
      <xdr:col>7</xdr:col>
      <xdr:colOff>27296</xdr:colOff>
      <xdr:row>33</xdr:row>
      <xdr:rowOff>272955</xdr:rowOff>
    </xdr:to>
    <xdr:sp macro="" textlink="">
      <xdr:nvSpPr>
        <xdr:cNvPr id="4" name="テキスト ボックス 3"/>
        <xdr:cNvSpPr txBox="1"/>
      </xdr:nvSpPr>
      <xdr:spPr>
        <a:xfrm>
          <a:off x="5544284" y="6575279"/>
          <a:ext cx="447084" cy="1735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view="pageBreakPreview" zoomScaleNormal="100" zoomScaleSheetLayoutView="100" workbookViewId="0"/>
  </sheetViews>
  <sheetFormatPr defaultColWidth="9" defaultRowHeight="12.9"/>
  <cols>
    <col min="1" max="1" width="11.59765625" style="42" customWidth="1"/>
    <col min="2" max="2" width="13.69921875" style="42" customWidth="1"/>
    <col min="3" max="3" width="12.69921875" style="42" customWidth="1"/>
    <col min="4" max="4" width="12.09765625" style="42" customWidth="1"/>
    <col min="5" max="5" width="11.5" style="42" customWidth="1"/>
    <col min="6" max="6" width="13.19921875" style="42" customWidth="1"/>
    <col min="7" max="7" width="12.59765625" style="42" customWidth="1"/>
    <col min="8" max="8" width="14" style="42" customWidth="1"/>
    <col min="9" max="9" width="10.19921875" style="42" bestFit="1" customWidth="1"/>
    <col min="10" max="10" width="13.5" style="42" bestFit="1" customWidth="1"/>
    <col min="11" max="16384" width="9" style="42"/>
  </cols>
  <sheetData>
    <row r="1" spans="1:21" ht="7.55" customHeight="1"/>
    <row r="2" spans="1:21" ht="24.05" customHeight="1">
      <c r="A2" s="2" t="s">
        <v>30</v>
      </c>
      <c r="B2" s="43"/>
      <c r="C2" s="43"/>
      <c r="D2" s="43"/>
      <c r="E2" s="43"/>
      <c r="F2" s="43"/>
    </row>
    <row r="3" spans="1:21">
      <c r="A3" s="3"/>
      <c r="B3" s="43"/>
      <c r="C3" s="43"/>
      <c r="D3" s="43"/>
      <c r="E3" s="43"/>
      <c r="F3" s="43"/>
    </row>
    <row r="4" spans="1:21" ht="15.05" customHeight="1" thickBot="1">
      <c r="A4" s="4" t="s">
        <v>36</v>
      </c>
      <c r="B4" s="44"/>
      <c r="C4" s="44"/>
      <c r="D4" s="44"/>
      <c r="E4" s="44"/>
      <c r="H4" s="5" t="s">
        <v>4</v>
      </c>
    </row>
    <row r="5" spans="1:21" s="6" customFormat="1" ht="18" customHeight="1" thickTop="1">
      <c r="A5" s="48" t="s">
        <v>31</v>
      </c>
      <c r="B5" s="56" t="s">
        <v>2</v>
      </c>
      <c r="C5" s="57"/>
      <c r="D5" s="58"/>
      <c r="E5" s="56" t="s">
        <v>3</v>
      </c>
      <c r="F5" s="57"/>
      <c r="G5" s="57"/>
      <c r="H5" s="57"/>
    </row>
    <row r="6" spans="1:21" s="6" customFormat="1" ht="18.8" customHeight="1">
      <c r="A6" s="52"/>
      <c r="B6" s="59" t="s">
        <v>0</v>
      </c>
      <c r="C6" s="59" t="s">
        <v>12</v>
      </c>
      <c r="D6" s="59" t="s">
        <v>1</v>
      </c>
      <c r="E6" s="59" t="s">
        <v>14</v>
      </c>
      <c r="F6" s="66" t="s">
        <v>13</v>
      </c>
      <c r="G6" s="65" t="s">
        <v>11</v>
      </c>
      <c r="H6" s="63" t="s">
        <v>15</v>
      </c>
    </row>
    <row r="7" spans="1:21" s="6" customFormat="1" ht="29.95" customHeight="1">
      <c r="A7" s="53"/>
      <c r="B7" s="60"/>
      <c r="C7" s="60"/>
      <c r="D7" s="60"/>
      <c r="E7" s="60"/>
      <c r="F7" s="60"/>
      <c r="G7" s="64"/>
      <c r="H7" s="64"/>
    </row>
    <row r="8" spans="1:21" ht="15.05" customHeight="1">
      <c r="A8" s="27" t="s">
        <v>29</v>
      </c>
      <c r="B8" s="13">
        <v>137018.32</v>
      </c>
      <c r="C8" s="14">
        <v>81770.759999999995</v>
      </c>
      <c r="D8" s="15">
        <v>55247.56</v>
      </c>
      <c r="E8" s="13">
        <v>5563.54</v>
      </c>
      <c r="F8" s="14">
        <v>11429.46</v>
      </c>
      <c r="G8" s="16">
        <v>3252.01</v>
      </c>
      <c r="H8" s="18">
        <v>243.04</v>
      </c>
    </row>
    <row r="9" spans="1:21" ht="15.05" customHeight="1">
      <c r="A9" s="27">
        <v>30</v>
      </c>
      <c r="B9" s="13">
        <v>140483.73000000001</v>
      </c>
      <c r="C9" s="14">
        <v>82891.94</v>
      </c>
      <c r="D9" s="15">
        <v>57591.790000000008</v>
      </c>
      <c r="E9" s="13">
        <v>5495.3899999999994</v>
      </c>
      <c r="F9" s="14">
        <v>10685.21</v>
      </c>
      <c r="G9" s="16">
        <v>3251.6800000000003</v>
      </c>
      <c r="H9" s="19">
        <v>237.29999999999998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s="22" customFormat="1" ht="15.05" customHeight="1">
      <c r="A10" s="27" t="s">
        <v>18</v>
      </c>
      <c r="B10" s="13">
        <v>143646.29</v>
      </c>
      <c r="C10" s="14">
        <v>85552.98000000001</v>
      </c>
      <c r="D10" s="15">
        <v>58093.31</v>
      </c>
      <c r="E10" s="13">
        <v>5560.4699999999993</v>
      </c>
      <c r="F10" s="14">
        <v>10533.439999999999</v>
      </c>
      <c r="G10" s="16">
        <v>3280.02</v>
      </c>
      <c r="H10" s="19">
        <v>233.06000000000003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s="22" customFormat="1" ht="15.05" customHeight="1">
      <c r="A11" s="27">
        <v>2</v>
      </c>
      <c r="B11" s="13">
        <v>140043.28</v>
      </c>
      <c r="C11" s="14">
        <v>85892.18</v>
      </c>
      <c r="D11" s="15">
        <v>54151.1</v>
      </c>
      <c r="E11" s="13">
        <v>5804.47</v>
      </c>
      <c r="F11" s="14">
        <v>10501.96</v>
      </c>
      <c r="G11" s="16">
        <v>3355.89</v>
      </c>
      <c r="H11" s="19">
        <v>240.42</v>
      </c>
      <c r="J11" s="25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s="22" customFormat="1" ht="15.05" customHeight="1">
      <c r="A12" s="12">
        <v>3</v>
      </c>
      <c r="B12" s="28">
        <v>140319.1</v>
      </c>
      <c r="C12" s="29">
        <v>84623.99</v>
      </c>
      <c r="D12" s="30">
        <v>55695.11</v>
      </c>
      <c r="E12" s="28">
        <v>5793.67</v>
      </c>
      <c r="F12" s="29">
        <v>10232.15</v>
      </c>
      <c r="G12" s="31">
        <v>3613.67</v>
      </c>
      <c r="H12" s="32">
        <v>227.56</v>
      </c>
      <c r="J12" s="25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14.1" customHeight="1">
      <c r="A13" s="12"/>
      <c r="B13" s="13"/>
      <c r="C13" s="14"/>
      <c r="D13" s="15"/>
      <c r="E13" s="13"/>
      <c r="F13" s="14"/>
      <c r="G13" s="16"/>
      <c r="H13" s="21"/>
      <c r="J13" s="2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5.05" customHeight="1">
      <c r="A14" s="12" t="s">
        <v>33</v>
      </c>
      <c r="B14" s="28">
        <f>11496.78+704.25</f>
        <v>12201.03</v>
      </c>
      <c r="C14" s="29">
        <f>7104.91+354.37</f>
        <v>7459.28</v>
      </c>
      <c r="D14" s="30">
        <f>4391.87+349.88</f>
        <v>4741.75</v>
      </c>
      <c r="E14" s="28">
        <f>332.3+126.08</f>
        <v>458.38</v>
      </c>
      <c r="F14" s="29">
        <v>966.17</v>
      </c>
      <c r="G14" s="33">
        <v>298.64</v>
      </c>
      <c r="H14" s="34">
        <v>18.34</v>
      </c>
      <c r="I14" s="46"/>
      <c r="J14" s="25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</row>
    <row r="15" spans="1:21" ht="15.05" customHeight="1">
      <c r="A15" s="12">
        <v>5</v>
      </c>
      <c r="B15" s="28">
        <f>11963.35+627.84</f>
        <v>12591.19</v>
      </c>
      <c r="C15" s="29">
        <f>7353.59+378.52</f>
        <v>7732.1100000000006</v>
      </c>
      <c r="D15" s="30">
        <f>4609.76+249.32</f>
        <v>4859.08</v>
      </c>
      <c r="E15" s="28">
        <f>367.59+142.02</f>
        <v>509.61</v>
      </c>
      <c r="F15" s="29">
        <v>947.8</v>
      </c>
      <c r="G15" s="33">
        <v>318.83999999999997</v>
      </c>
      <c r="H15" s="34">
        <v>17.779999999999998</v>
      </c>
      <c r="I15" s="46"/>
      <c r="J15" s="2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5.05" customHeight="1">
      <c r="A16" s="12">
        <v>6</v>
      </c>
      <c r="B16" s="28">
        <f>11361.5+656.59</f>
        <v>12018.09</v>
      </c>
      <c r="C16" s="29">
        <f>6812.26+424.83</f>
        <v>7237.09</v>
      </c>
      <c r="D16" s="30">
        <f>4549.24+231.76</f>
        <v>4781</v>
      </c>
      <c r="E16" s="28">
        <f>352.86+144.11</f>
        <v>496.97</v>
      </c>
      <c r="F16" s="29">
        <v>865.55000000000007</v>
      </c>
      <c r="G16" s="33">
        <v>298.84999999999991</v>
      </c>
      <c r="H16" s="33">
        <v>19.82</v>
      </c>
      <c r="J16" s="25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  <row r="17" spans="1:21" ht="15.05" customHeight="1">
      <c r="A17" s="12">
        <v>7</v>
      </c>
      <c r="B17" s="28">
        <f>11870.14+433.26</f>
        <v>12303.4</v>
      </c>
      <c r="C17" s="29">
        <f>7021.9+307.75</f>
        <v>7329.65</v>
      </c>
      <c r="D17" s="30">
        <f>4848.24+125.51</f>
        <v>4973.75</v>
      </c>
      <c r="E17" s="28">
        <f>367.68+162.51</f>
        <v>530.19000000000005</v>
      </c>
      <c r="F17" s="29">
        <v>841.28</v>
      </c>
      <c r="G17" s="33">
        <v>305.67</v>
      </c>
      <c r="H17" s="34">
        <v>18.419999999999998</v>
      </c>
      <c r="J17" s="25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spans="1:21" ht="15.05" customHeight="1">
      <c r="A18" s="12">
        <v>8</v>
      </c>
      <c r="B18" s="28">
        <f>11866.71+462.45</f>
        <v>12329.16</v>
      </c>
      <c r="C18" s="29">
        <f>7238.55+304.5</f>
        <v>7543.05</v>
      </c>
      <c r="D18" s="30">
        <f>4628.16+157.95</f>
        <v>4786.1099999999997</v>
      </c>
      <c r="E18" s="28">
        <f>377.09+172.78</f>
        <v>549.87</v>
      </c>
      <c r="F18" s="29">
        <v>804.68000000000006</v>
      </c>
      <c r="G18" s="33">
        <v>317.45999999999998</v>
      </c>
      <c r="H18" s="34">
        <v>18.220000000000002</v>
      </c>
      <c r="J18" s="25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ht="15.05" customHeight="1">
      <c r="A19" s="12">
        <v>9</v>
      </c>
      <c r="B19" s="28">
        <f>11088.49+511.57</f>
        <v>11600.06</v>
      </c>
      <c r="C19" s="29">
        <f>6490.57+397.22</f>
        <v>6887.79</v>
      </c>
      <c r="D19" s="30">
        <f>4597.92+114.35</f>
        <v>4712.2700000000004</v>
      </c>
      <c r="E19" s="28">
        <f>361.32+163.07</f>
        <v>524.39</v>
      </c>
      <c r="F19" s="29">
        <v>802.55</v>
      </c>
      <c r="G19" s="33">
        <v>300.61</v>
      </c>
      <c r="H19" s="34">
        <v>20.560000000000002</v>
      </c>
      <c r="J19" s="25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1:21" ht="15.05" customHeight="1">
      <c r="A20" s="12">
        <v>10</v>
      </c>
      <c r="B20" s="28">
        <f>11124.14+509.36</f>
        <v>11633.5</v>
      </c>
      <c r="C20" s="29">
        <f>6363.62+344.67</f>
        <v>6708.29</v>
      </c>
      <c r="D20" s="30">
        <f>4760.52+164.69</f>
        <v>4925.21</v>
      </c>
      <c r="E20" s="28">
        <f>324.28+145.61</f>
        <v>469.89</v>
      </c>
      <c r="F20" s="29">
        <v>814.1400000000001</v>
      </c>
      <c r="G20" s="33">
        <v>284.40999999999997</v>
      </c>
      <c r="H20" s="34">
        <v>18.850000000000001</v>
      </c>
      <c r="J20" s="2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ht="15.05" customHeight="1">
      <c r="A21" s="12">
        <v>11</v>
      </c>
      <c r="B21" s="28">
        <f>11311.16+476.76</f>
        <v>11787.92</v>
      </c>
      <c r="C21" s="29">
        <f>6842.98+340.38</f>
        <v>7183.36</v>
      </c>
      <c r="D21" s="30">
        <f>4468.18+136.38</f>
        <v>4604.5600000000004</v>
      </c>
      <c r="E21" s="28">
        <f>301.59+120.73</f>
        <v>422.32</v>
      </c>
      <c r="F21" s="29">
        <v>813.93</v>
      </c>
      <c r="G21" s="33">
        <v>287.15000000000003</v>
      </c>
      <c r="H21" s="34">
        <v>18.25</v>
      </c>
      <c r="J21" s="25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21" ht="15.05" customHeight="1">
      <c r="A22" s="12">
        <v>12</v>
      </c>
      <c r="B22" s="28">
        <f>11334.167+543.69</f>
        <v>11877.857</v>
      </c>
      <c r="C22" s="29">
        <f>6577.16+383.17</f>
        <v>6960.33</v>
      </c>
      <c r="D22" s="30">
        <f>4757.01+160.52</f>
        <v>4917.5300000000007</v>
      </c>
      <c r="E22" s="28">
        <f>314.38+110.13</f>
        <v>424.51</v>
      </c>
      <c r="F22" s="29">
        <v>868.56999999999994</v>
      </c>
      <c r="G22" s="33">
        <v>275.67</v>
      </c>
      <c r="H22" s="34">
        <v>21.43</v>
      </c>
      <c r="J22" s="25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pans="1:21" ht="15.05" customHeight="1">
      <c r="A23" s="12">
        <v>1</v>
      </c>
      <c r="B23" s="28">
        <f>10520.83+468.42</f>
        <v>10989.25</v>
      </c>
      <c r="C23" s="29">
        <f>6443.71+364.17</f>
        <v>6807.88</v>
      </c>
      <c r="D23" s="30">
        <f>4077.12+104.25</f>
        <v>4181.37</v>
      </c>
      <c r="E23" s="28">
        <f>400.8+124.87</f>
        <v>525.67000000000007</v>
      </c>
      <c r="F23" s="29">
        <v>868.80000000000007</v>
      </c>
      <c r="G23" s="33">
        <v>338.44999999999993</v>
      </c>
      <c r="H23" s="34">
        <v>19.52</v>
      </c>
      <c r="J23" s="2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ht="15.05" customHeight="1">
      <c r="A24" s="12">
        <v>2</v>
      </c>
      <c r="B24" s="28">
        <f>8878.3+512.03</f>
        <v>9390.33</v>
      </c>
      <c r="C24" s="29">
        <f>5412.87+320.82</f>
        <v>5733.69</v>
      </c>
      <c r="D24" s="30">
        <f>3465.43+191.21</f>
        <v>3656.64</v>
      </c>
      <c r="E24" s="28">
        <f>307.03+102.66</f>
        <v>409.68999999999994</v>
      </c>
      <c r="F24" s="29">
        <v>698.21999999999991</v>
      </c>
      <c r="G24" s="31">
        <v>270.51</v>
      </c>
      <c r="H24" s="34">
        <v>16.88</v>
      </c>
      <c r="J24" s="25"/>
    </row>
    <row r="25" spans="1:21" ht="15.05" customHeight="1" thickBot="1">
      <c r="A25" s="20">
        <v>3</v>
      </c>
      <c r="B25" s="35">
        <f>10979.86+617.45</f>
        <v>11597.310000000001</v>
      </c>
      <c r="C25" s="36">
        <f>6640.06+401.41</f>
        <v>7041.47</v>
      </c>
      <c r="D25" s="37">
        <f>4339.8+216.04</f>
        <v>4555.84</v>
      </c>
      <c r="E25" s="35">
        <f>346.51+125.67</f>
        <v>472.18</v>
      </c>
      <c r="F25" s="36">
        <v>940.46000000000015</v>
      </c>
      <c r="G25" s="38">
        <v>317.40999999999997</v>
      </c>
      <c r="H25" s="39">
        <v>19.489999999999998</v>
      </c>
      <c r="J25" s="25"/>
    </row>
    <row r="26" spans="1:21" s="7" customFormat="1" ht="14.1" customHeight="1" thickTop="1">
      <c r="A26" s="3" t="s">
        <v>19</v>
      </c>
      <c r="B26" s="3"/>
      <c r="C26" s="3"/>
      <c r="D26" s="3" t="s">
        <v>23</v>
      </c>
      <c r="E26" s="3"/>
      <c r="F26" s="3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7" customFormat="1" ht="14.1" customHeight="1">
      <c r="A27" s="3"/>
      <c r="B27" s="3"/>
      <c r="C27" s="3" t="s">
        <v>24</v>
      </c>
      <c r="D27" s="3" t="s">
        <v>25</v>
      </c>
      <c r="E27" s="3"/>
      <c r="F27" s="3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7" customFormat="1" ht="14.1" customHeight="1">
      <c r="A28" s="3"/>
      <c r="B28" s="3"/>
      <c r="C28" s="3"/>
      <c r="D28" s="3" t="s">
        <v>26</v>
      </c>
      <c r="E28" s="3"/>
      <c r="F28" s="3"/>
    </row>
    <row r="29" spans="1:21" s="7" customFormat="1" ht="14.1" customHeight="1">
      <c r="A29" s="3"/>
      <c r="B29" s="3"/>
      <c r="C29" s="3"/>
      <c r="D29" s="3" t="s">
        <v>27</v>
      </c>
      <c r="E29" s="3"/>
      <c r="F29" s="3"/>
    </row>
    <row r="30" spans="1:21">
      <c r="A30" s="43"/>
      <c r="B30" s="43"/>
      <c r="C30" s="3"/>
      <c r="D30" s="3" t="s">
        <v>28</v>
      </c>
      <c r="E30" s="43"/>
      <c r="F30" s="4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43"/>
      <c r="B31" s="43"/>
      <c r="C31" s="3"/>
      <c r="D31" s="3"/>
      <c r="E31" s="43"/>
      <c r="F31" s="4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3.45" thickBot="1">
      <c r="A32" s="3" t="s">
        <v>16</v>
      </c>
      <c r="B32" s="43"/>
      <c r="C32" s="43"/>
      <c r="D32" s="43"/>
      <c r="E32" s="8"/>
      <c r="F32" s="43"/>
      <c r="G32" s="8" t="s">
        <v>4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s="1" customFormat="1" ht="20.149999999999999" customHeight="1" thickTop="1">
      <c r="A33" s="48" t="s">
        <v>32</v>
      </c>
      <c r="B33" s="50" t="s">
        <v>5</v>
      </c>
      <c r="C33" s="50" t="s">
        <v>6</v>
      </c>
      <c r="D33" s="9"/>
      <c r="E33" s="9"/>
      <c r="F33" s="54" t="s">
        <v>7</v>
      </c>
      <c r="G33" s="61" t="s">
        <v>8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s="1" customFormat="1" ht="26.2" customHeight="1">
      <c r="A34" s="49"/>
      <c r="B34" s="51"/>
      <c r="C34" s="51"/>
      <c r="D34" s="10" t="s">
        <v>9</v>
      </c>
      <c r="E34" s="11" t="s">
        <v>10</v>
      </c>
      <c r="F34" s="55"/>
      <c r="G34" s="6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15.05" customHeight="1">
      <c r="A35" s="27" t="s">
        <v>29</v>
      </c>
      <c r="B35" s="13">
        <v>165658.15</v>
      </c>
      <c r="C35" s="14">
        <v>158734.24</v>
      </c>
      <c r="D35" s="17">
        <v>15426.36</v>
      </c>
      <c r="E35" s="17">
        <v>8732.0400000000009</v>
      </c>
      <c r="F35" s="14">
        <v>4591.95</v>
      </c>
      <c r="G35" s="14">
        <v>2331.96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05" customHeight="1">
      <c r="A36" s="27">
        <v>30</v>
      </c>
      <c r="B36" s="13">
        <v>169369.5104</v>
      </c>
      <c r="C36" s="14">
        <v>162198.3504</v>
      </c>
      <c r="D36" s="17">
        <v>15374.602000000001</v>
      </c>
      <c r="E36" s="17">
        <v>7737.34</v>
      </c>
      <c r="F36" s="14">
        <v>4875.7299999999996</v>
      </c>
      <c r="G36" s="14">
        <v>2295.4299999999998</v>
      </c>
    </row>
    <row r="37" spans="1:21" s="22" customFormat="1" ht="15.05" customHeight="1">
      <c r="A37" s="27" t="s">
        <v>18</v>
      </c>
      <c r="B37" s="13">
        <v>172712.24000000002</v>
      </c>
      <c r="C37" s="14">
        <v>165875.21000000002</v>
      </c>
      <c r="D37" s="17">
        <v>16177.45</v>
      </c>
      <c r="E37" s="17">
        <v>8191.75</v>
      </c>
      <c r="F37" s="14">
        <v>4439.68</v>
      </c>
      <c r="G37" s="14">
        <v>2397.350000000004</v>
      </c>
      <c r="I37" s="23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</row>
    <row r="38" spans="1:21" s="22" customFormat="1" ht="15.05" customHeight="1">
      <c r="A38" s="27">
        <v>2</v>
      </c>
      <c r="B38" s="13">
        <v>168533.35</v>
      </c>
      <c r="C38" s="14">
        <v>161073.49</v>
      </c>
      <c r="D38" s="17">
        <v>17035.849999999999</v>
      </c>
      <c r="E38" s="17">
        <v>8195.14</v>
      </c>
      <c r="F38" s="14">
        <v>4797.9799999999996</v>
      </c>
      <c r="G38" s="14">
        <v>2661.88</v>
      </c>
      <c r="I38" s="23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 s="22" customFormat="1" ht="15.05" customHeight="1">
      <c r="A39" s="12">
        <v>3</v>
      </c>
      <c r="B39" s="28">
        <v>172520.38</v>
      </c>
      <c r="C39" s="29">
        <v>165518.32</v>
      </c>
      <c r="D39" s="40">
        <v>15833.58</v>
      </c>
      <c r="E39" s="40">
        <v>8142.19</v>
      </c>
      <c r="F39" s="29">
        <v>4519.3900000000003</v>
      </c>
      <c r="G39" s="29">
        <v>2482.67</v>
      </c>
      <c r="I39" s="23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>
      <c r="A40" s="12"/>
      <c r="B40" s="13"/>
      <c r="C40" s="14"/>
      <c r="D40" s="17"/>
      <c r="E40" s="17"/>
      <c r="F40" s="14"/>
      <c r="G40" s="14"/>
      <c r="H40" s="46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 ht="15.05" customHeight="1">
      <c r="A41" s="12" t="s">
        <v>34</v>
      </c>
      <c r="B41" s="28">
        <f>SUM(C41+F41+G41)</f>
        <v>14916.339999999998</v>
      </c>
      <c r="C41" s="29">
        <v>14207.96</v>
      </c>
      <c r="D41" s="40">
        <v>1538.67</v>
      </c>
      <c r="E41" s="40">
        <v>795.02</v>
      </c>
      <c r="F41" s="29">
        <v>497.32</v>
      </c>
      <c r="G41" s="29">
        <v>211.06</v>
      </c>
      <c r="H41" s="46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 ht="15.05" customHeight="1">
      <c r="A42" s="12">
        <v>5</v>
      </c>
      <c r="B42" s="28">
        <f t="shared" ref="B42:B52" si="0">SUM(C42+F42+G42)</f>
        <v>15269.039999999999</v>
      </c>
      <c r="C42" s="29">
        <v>14618</v>
      </c>
      <c r="D42" s="40">
        <v>1378.5</v>
      </c>
      <c r="E42" s="40">
        <v>698.31999999999994</v>
      </c>
      <c r="F42" s="29">
        <v>419.33</v>
      </c>
      <c r="G42" s="29">
        <v>231.71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ht="15.05" customHeight="1">
      <c r="A43" s="12">
        <v>6</v>
      </c>
      <c r="B43" s="28">
        <f t="shared" si="0"/>
        <v>14638</v>
      </c>
      <c r="C43" s="29">
        <v>13992.27</v>
      </c>
      <c r="D43" s="40">
        <v>1454.86</v>
      </c>
      <c r="E43" s="40">
        <v>749.74</v>
      </c>
      <c r="F43" s="29">
        <v>429.39</v>
      </c>
      <c r="G43" s="29">
        <v>216.34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ht="15.05" customHeight="1">
      <c r="A44" s="12">
        <v>7</v>
      </c>
      <c r="B44" s="28">
        <f t="shared" si="0"/>
        <v>15158.480000000001</v>
      </c>
      <c r="C44" s="29">
        <v>14651.37</v>
      </c>
      <c r="D44" s="40">
        <v>1354.71</v>
      </c>
      <c r="E44" s="40">
        <v>740.84</v>
      </c>
      <c r="F44" s="29">
        <v>305.92</v>
      </c>
      <c r="G44" s="29">
        <v>201.19</v>
      </c>
    </row>
    <row r="45" spans="1:21" ht="15.05" customHeight="1">
      <c r="A45" s="12">
        <v>8</v>
      </c>
      <c r="B45" s="28">
        <f t="shared" si="0"/>
        <v>15569.58</v>
      </c>
      <c r="C45" s="29">
        <v>15065.66</v>
      </c>
      <c r="D45" s="40">
        <v>1395.8300000000002</v>
      </c>
      <c r="E45" s="40">
        <v>651.5</v>
      </c>
      <c r="F45" s="29">
        <v>315.29000000000002</v>
      </c>
      <c r="G45" s="29">
        <v>188.63</v>
      </c>
    </row>
    <row r="46" spans="1:21" ht="15.05" customHeight="1">
      <c r="A46" s="12">
        <v>9</v>
      </c>
      <c r="B46" s="28">
        <f t="shared" si="0"/>
        <v>14385.99</v>
      </c>
      <c r="C46" s="29">
        <v>13922.64</v>
      </c>
      <c r="D46" s="40">
        <v>1392.68</v>
      </c>
      <c r="E46" s="40">
        <v>731.41</v>
      </c>
      <c r="F46" s="29">
        <v>259.86</v>
      </c>
      <c r="G46" s="29">
        <v>203.49</v>
      </c>
    </row>
    <row r="47" spans="1:21" ht="15.05" customHeight="1">
      <c r="A47" s="12">
        <v>10</v>
      </c>
      <c r="B47" s="28">
        <f t="shared" si="0"/>
        <v>14379.39</v>
      </c>
      <c r="C47" s="29">
        <v>13799.69</v>
      </c>
      <c r="D47" s="40">
        <v>1434.71</v>
      </c>
      <c r="E47" s="40">
        <v>721.55000000000007</v>
      </c>
      <c r="F47" s="29">
        <v>354.82</v>
      </c>
      <c r="G47" s="29">
        <v>224.88</v>
      </c>
    </row>
    <row r="48" spans="1:21" ht="15.05" customHeight="1">
      <c r="A48" s="12">
        <v>11</v>
      </c>
      <c r="B48" s="28">
        <f t="shared" si="0"/>
        <v>14501.19</v>
      </c>
      <c r="C48" s="29">
        <v>14001.44</v>
      </c>
      <c r="D48" s="40">
        <v>805.62</v>
      </c>
      <c r="E48" s="40">
        <v>563.13</v>
      </c>
      <c r="F48" s="29">
        <v>289.76</v>
      </c>
      <c r="G48" s="29">
        <v>209.99</v>
      </c>
    </row>
    <row r="49" spans="1:21" ht="15.05" customHeight="1">
      <c r="A49" s="12">
        <v>12</v>
      </c>
      <c r="B49" s="28">
        <f t="shared" si="0"/>
        <v>14697.630000000001</v>
      </c>
      <c r="C49" s="29">
        <v>13915.28</v>
      </c>
      <c r="D49" s="40">
        <v>1595.75</v>
      </c>
      <c r="E49" s="40">
        <v>629.36</v>
      </c>
      <c r="F49" s="29">
        <v>565.96</v>
      </c>
      <c r="G49" s="29">
        <v>216.39</v>
      </c>
    </row>
    <row r="50" spans="1:21" ht="15.05" customHeight="1">
      <c r="A50" s="12">
        <v>1</v>
      </c>
      <c r="B50" s="28">
        <f t="shared" si="0"/>
        <v>13419.03</v>
      </c>
      <c r="C50" s="29">
        <v>12928.87</v>
      </c>
      <c r="D50" s="40">
        <v>1242.5900000000001</v>
      </c>
      <c r="E50" s="40">
        <v>710.93999999999994</v>
      </c>
      <c r="F50" s="29">
        <v>300.98</v>
      </c>
      <c r="G50" s="29">
        <v>189.18</v>
      </c>
    </row>
    <row r="51" spans="1:21" ht="15.05" customHeight="1">
      <c r="A51" s="12">
        <v>2</v>
      </c>
      <c r="B51" s="28">
        <f t="shared" si="0"/>
        <v>11574.949999999999</v>
      </c>
      <c r="C51" s="29">
        <v>10975.38</v>
      </c>
      <c r="D51" s="40">
        <v>883.86</v>
      </c>
      <c r="E51" s="40">
        <v>197.96999999999997</v>
      </c>
      <c r="F51" s="29">
        <v>412.32</v>
      </c>
      <c r="G51" s="29">
        <v>187.25</v>
      </c>
    </row>
    <row r="52" spans="1:21" ht="15.05" customHeight="1" thickBot="1">
      <c r="A52" s="20">
        <v>3</v>
      </c>
      <c r="B52" s="35">
        <f t="shared" si="0"/>
        <v>14010.76</v>
      </c>
      <c r="C52" s="36">
        <v>13439.76</v>
      </c>
      <c r="D52" s="41">
        <v>1355.8</v>
      </c>
      <c r="E52" s="41">
        <v>952.41</v>
      </c>
      <c r="F52" s="36">
        <v>368.44</v>
      </c>
      <c r="G52" s="36">
        <v>202.56</v>
      </c>
    </row>
    <row r="53" spans="1:21" s="7" customFormat="1" ht="13.45" thickTop="1">
      <c r="A53" s="3" t="s">
        <v>20</v>
      </c>
      <c r="B53" s="3"/>
      <c r="C53" s="3"/>
      <c r="D53" s="3"/>
      <c r="E53" s="3"/>
      <c r="F53" s="3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1:21" s="7" customFormat="1">
      <c r="A54" s="3"/>
      <c r="B54" s="3"/>
      <c r="C54" s="3" t="s">
        <v>35</v>
      </c>
      <c r="E54" s="3"/>
      <c r="F54" s="3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</row>
    <row r="55" spans="1:21" s="7" customFormat="1" ht="12.4">
      <c r="C55" s="7" t="s">
        <v>21</v>
      </c>
    </row>
    <row r="56" spans="1:21">
      <c r="C56" s="7" t="s">
        <v>22</v>
      </c>
      <c r="D56" s="3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>
      <c r="C57" s="3" t="s">
        <v>17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</sheetData>
  <mergeCells count="15">
    <mergeCell ref="A33:A34"/>
    <mergeCell ref="B33:B34"/>
    <mergeCell ref="C33:C34"/>
    <mergeCell ref="A5:A7"/>
    <mergeCell ref="F33:F34"/>
    <mergeCell ref="B5:D5"/>
    <mergeCell ref="B6:B7"/>
    <mergeCell ref="C6:C7"/>
    <mergeCell ref="E5:H5"/>
    <mergeCell ref="G33:G34"/>
    <mergeCell ref="D6:D7"/>
    <mergeCell ref="H6:H7"/>
    <mergeCell ref="G6:G7"/>
    <mergeCell ref="E6:E7"/>
    <mergeCell ref="F6:F7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123</vt:lpstr>
      <vt:lpstr>'123'!Print_Area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2023-03-20T04:01:59Z</cp:lastPrinted>
  <dcterms:created xsi:type="dcterms:W3CDTF">2003-04-28T08:22:07Z</dcterms:created>
  <dcterms:modified xsi:type="dcterms:W3CDTF">2023-03-20T04:02:17Z</dcterms:modified>
</cp:coreProperties>
</file>